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20" windowWidth="9525" windowHeight="5655"/>
  </bookViews>
  <sheets>
    <sheet name="SR20" sheetId="1" r:id="rId1"/>
  </sheets>
  <calcPr calcId="145621"/>
</workbook>
</file>

<file path=xl/calcChain.xml><?xml version="1.0" encoding="utf-8"?>
<calcChain xmlns="http://schemas.openxmlformats.org/spreadsheetml/2006/main">
  <c r="B44" i="1" l="1"/>
  <c r="C8" i="1"/>
  <c r="C14" i="1"/>
  <c r="C15" i="1" s="1"/>
  <c r="E6" i="1"/>
  <c r="E7" i="1"/>
  <c r="E8" i="1"/>
  <c r="E10" i="1"/>
  <c r="E11" i="1"/>
  <c r="E12" i="1"/>
  <c r="E13" i="1"/>
  <c r="A19" i="1"/>
  <c r="B19" i="1"/>
  <c r="C19" i="1"/>
  <c r="D20" i="1"/>
  <c r="E14" i="1" l="1"/>
  <c r="D14" i="1" s="1"/>
  <c r="D19" i="1"/>
  <c r="B45" i="1" s="1"/>
  <c r="D21" i="1"/>
  <c r="D23" i="1"/>
  <c r="E23" i="1" s="1"/>
  <c r="E21" i="1" l="1"/>
  <c r="E19" i="1"/>
  <c r="D48" i="1"/>
  <c r="D45" i="1"/>
  <c r="C48" i="1"/>
  <c r="C45" i="1"/>
</calcChain>
</file>

<file path=xl/sharedStrings.xml><?xml version="1.0" encoding="utf-8"?>
<sst xmlns="http://schemas.openxmlformats.org/spreadsheetml/2006/main" count="52" uniqueCount="50">
  <si>
    <t xml:space="preserve">Date: </t>
  </si>
  <si>
    <t>Weight</t>
  </si>
  <si>
    <t>Arm</t>
  </si>
  <si>
    <t>Moment</t>
  </si>
  <si>
    <t>Pax Names</t>
  </si>
  <si>
    <t>Max Allowable Landing Weight</t>
  </si>
  <si>
    <t>Bags</t>
  </si>
  <si>
    <t>Zero Fuel Weight and CG</t>
  </si>
  <si>
    <t>Item</t>
  </si>
  <si>
    <t>Est. Destination Landing Weight &amp; CG</t>
  </si>
  <si>
    <t>Est. Fuel Burn (Gal)</t>
  </si>
  <si>
    <t>weight</t>
  </si>
  <si>
    <t>cg</t>
  </si>
  <si>
    <t xml:space="preserve">Destination:  </t>
  </si>
  <si>
    <t>Doylestown Airport</t>
  </si>
  <si>
    <t>Old Easton Road</t>
  </si>
  <si>
    <t>Doylestown, PA 18901</t>
  </si>
  <si>
    <t>Basic Empty Weight</t>
  </si>
  <si>
    <t>Fuel (Gallons)</t>
  </si>
  <si>
    <t>Front Right</t>
  </si>
  <si>
    <t>Rear Left</t>
  </si>
  <si>
    <t>Rear Right</t>
  </si>
  <si>
    <t>Empty Weight</t>
  </si>
  <si>
    <t>Equals</t>
  </si>
  <si>
    <t>Pax &amp; Bags</t>
  </si>
  <si>
    <t xml:space="preserve">Departure: </t>
  </si>
  <si>
    <t>plus         Fuel          plus</t>
  </si>
  <si>
    <t>No more than 130 lbs</t>
  </si>
  <si>
    <t>Pilot Name &amp; Weight</t>
  </si>
  <si>
    <t>Pax Weight</t>
  </si>
  <si>
    <t>Pax Position</t>
  </si>
  <si>
    <t>Useful Load Available</t>
  </si>
  <si>
    <t>Weights</t>
  </si>
  <si>
    <t>VO (VA)</t>
  </si>
  <si>
    <t>Vglide</t>
  </si>
  <si>
    <t>Gross Weight</t>
  </si>
  <si>
    <t>Flying Weight</t>
  </si>
  <si>
    <t>VS</t>
  </si>
  <si>
    <t>VSO</t>
  </si>
  <si>
    <t>KDYL</t>
  </si>
  <si>
    <t>KWWD</t>
  </si>
  <si>
    <t>Total Weight and CG</t>
  </si>
  <si>
    <t>Maximum Allowable Takeoff Weight</t>
  </si>
  <si>
    <t>Pilot Position</t>
  </si>
  <si>
    <t>Cirrus SR20 Nxxxxx Weight &amp; Balance</t>
  </si>
  <si>
    <t>Cirrus SR20 Nxxxxx</t>
  </si>
  <si>
    <t>The Pilot</t>
  </si>
  <si>
    <t>The Passenger</t>
  </si>
  <si>
    <t>Pilot Flight Kit</t>
  </si>
  <si>
    <t>Passenger Flight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</si>
</sst>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0"/>
      <name val="MS Sans Serif"/>
    </font>
    <font>
      <sz val="10"/>
      <name val="MS Sans Serif"/>
    </font>
    <font>
      <sz val="10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5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</font>
    <font>
      <sz val="10"/>
      <name val="Times New Roman"/>
    </font>
    <font>
      <b/>
      <sz val="1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Protection="1"/>
    <xf numFmtId="0" fontId="5" fillId="0" borderId="0" xfId="0" applyFont="1" applyProtection="1"/>
    <xf numFmtId="0" fontId="4" fillId="0" borderId="0" xfId="0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2" fillId="0" borderId="0" xfId="0" applyFont="1" applyProtection="1">
      <protection hidden="1"/>
    </xf>
    <xf numFmtId="0" fontId="8" fillId="0" borderId="0" xfId="0" applyFont="1" applyProtection="1"/>
    <xf numFmtId="0" fontId="8" fillId="0" borderId="1" xfId="0" applyFont="1" applyBorder="1" applyProtection="1"/>
    <xf numFmtId="2" fontId="8" fillId="0" borderId="2" xfId="0" applyNumberFormat="1" applyFont="1" applyBorder="1" applyProtection="1"/>
    <xf numFmtId="0" fontId="8" fillId="0" borderId="3" xfId="0" applyFont="1" applyBorder="1" applyProtection="1"/>
    <xf numFmtId="0" fontId="8" fillId="2" borderId="4" xfId="0" applyFont="1" applyFill="1" applyBorder="1" applyProtection="1">
      <protection locked="0"/>
    </xf>
    <xf numFmtId="2" fontId="8" fillId="0" borderId="4" xfId="0" applyNumberFormat="1" applyFont="1" applyBorder="1" applyProtection="1"/>
    <xf numFmtId="0" fontId="8" fillId="2" borderId="1" xfId="0" applyFont="1" applyFill="1" applyBorder="1" applyProtection="1">
      <protection locked="0"/>
    </xf>
    <xf numFmtId="0" fontId="8" fillId="0" borderId="5" xfId="0" applyFont="1" applyBorder="1" applyProtection="1"/>
    <xf numFmtId="2" fontId="8" fillId="0" borderId="1" xfId="0" applyNumberFormat="1" applyFont="1" applyBorder="1" applyProtection="1"/>
    <xf numFmtId="0" fontId="7" fillId="0" borderId="0" xfId="0" applyFont="1" applyAlignment="1" applyProtection="1">
      <alignment horizontal="right"/>
    </xf>
    <xf numFmtId="4" fontId="8" fillId="0" borderId="0" xfId="0" applyNumberFormat="1" applyFont="1" applyAlignment="1" applyProtection="1">
      <alignment horizontal="center"/>
    </xf>
    <xf numFmtId="0" fontId="9" fillId="0" borderId="6" xfId="0" applyFont="1" applyBorder="1" applyProtection="1"/>
    <xf numFmtId="0" fontId="8" fillId="0" borderId="6" xfId="0" applyFont="1" applyBorder="1" applyProtection="1"/>
    <xf numFmtId="1" fontId="8" fillId="0" borderId="6" xfId="0" applyNumberFormat="1" applyFont="1" applyBorder="1" applyProtection="1"/>
    <xf numFmtId="1" fontId="9" fillId="0" borderId="6" xfId="0" applyNumberFormat="1" applyFont="1" applyBorder="1" applyProtection="1"/>
    <xf numFmtId="0" fontId="9" fillId="0" borderId="0" xfId="0" applyFont="1" applyProtection="1"/>
    <xf numFmtId="0" fontId="7" fillId="2" borderId="1" xfId="0" applyFont="1" applyFill="1" applyBorder="1" applyAlignment="1" applyProtection="1">
      <alignment horizontal="center"/>
      <protection locked="0"/>
    </xf>
    <xf numFmtId="0" fontId="7" fillId="0" borderId="2" xfId="0" applyFont="1" applyBorder="1" applyProtection="1"/>
    <xf numFmtId="0" fontId="9" fillId="2" borderId="4" xfId="0" applyFont="1" applyFill="1" applyBorder="1" applyAlignment="1" applyProtection="1">
      <alignment horizontal="center"/>
      <protection locked="0"/>
    </xf>
    <xf numFmtId="164" fontId="8" fillId="0" borderId="4" xfId="0" applyNumberFormat="1" applyFont="1" applyBorder="1" applyProtection="1"/>
    <xf numFmtId="0" fontId="7" fillId="0" borderId="1" xfId="0" applyFont="1" applyBorder="1" applyAlignment="1" applyProtection="1">
      <alignment horizontal="right"/>
    </xf>
    <xf numFmtId="0" fontId="8" fillId="0" borderId="7" xfId="0" applyFont="1" applyBorder="1" applyProtection="1"/>
    <xf numFmtId="164" fontId="8" fillId="0" borderId="6" xfId="0" applyNumberFormat="1" applyFont="1" applyBorder="1" applyProtection="1"/>
    <xf numFmtId="3" fontId="8" fillId="0" borderId="2" xfId="1" applyNumberFormat="1" applyFont="1" applyBorder="1" applyProtection="1"/>
    <xf numFmtId="3" fontId="8" fillId="2" borderId="4" xfId="1" applyNumberFormat="1" applyFont="1" applyFill="1" applyBorder="1" applyProtection="1">
      <protection locked="0"/>
    </xf>
    <xf numFmtId="3" fontId="8" fillId="0" borderId="8" xfId="1" applyNumberFormat="1" applyFont="1" applyBorder="1" applyProtection="1">
      <protection hidden="1"/>
    </xf>
    <xf numFmtId="3" fontId="8" fillId="2" borderId="1" xfId="1" applyNumberFormat="1" applyFont="1" applyFill="1" applyBorder="1" applyProtection="1">
      <protection locked="0"/>
    </xf>
    <xf numFmtId="3" fontId="8" fillId="0" borderId="6" xfId="1" applyNumberFormat="1" applyFont="1" applyBorder="1" applyAlignment="1" applyProtection="1">
      <alignment horizontal="center"/>
    </xf>
    <xf numFmtId="3" fontId="8" fillId="0" borderId="6" xfId="1" applyNumberFormat="1" applyFont="1" applyBorder="1" applyProtection="1"/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3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3" borderId="1" xfId="0" applyFont="1" applyFill="1" applyBorder="1" applyAlignment="1" applyProtection="1">
      <alignment horizontal="center"/>
    </xf>
    <xf numFmtId="0" fontId="8" fillId="2" borderId="6" xfId="0" applyFont="1" applyFill="1" applyBorder="1" applyAlignment="1" applyProtection="1">
      <alignment horizontal="center"/>
      <protection locked="0"/>
    </xf>
    <xf numFmtId="0" fontId="6" fillId="0" borderId="0" xfId="0" applyFont="1" applyBorder="1" applyAlignment="1" applyProtection="1"/>
    <xf numFmtId="0" fontId="7" fillId="0" borderId="10" xfId="0" applyFont="1" applyBorder="1" applyProtection="1"/>
    <xf numFmtId="0" fontId="9" fillId="0" borderId="11" xfId="0" applyFont="1" applyBorder="1" applyProtection="1"/>
    <xf numFmtId="0" fontId="7" fillId="0" borderId="12" xfId="0" applyFont="1" applyBorder="1" applyProtection="1"/>
    <xf numFmtId="0" fontId="9" fillId="0" borderId="13" xfId="0" applyFont="1" applyBorder="1" applyProtection="1"/>
    <xf numFmtId="0" fontId="7" fillId="0" borderId="14" xfId="0" applyFont="1" applyBorder="1" applyProtection="1"/>
    <xf numFmtId="0" fontId="9" fillId="0" borderId="4" xfId="0" applyFont="1" applyBorder="1" applyProtection="1"/>
    <xf numFmtId="0" fontId="9" fillId="0" borderId="1" xfId="0" applyFont="1" applyBorder="1" applyAlignment="1" applyProtection="1">
      <alignment horizontal="left"/>
    </xf>
    <xf numFmtId="15" fontId="8" fillId="2" borderId="1" xfId="0" applyNumberFormat="1" applyFont="1" applyFill="1" applyBorder="1" applyAlignment="1" applyProtection="1">
      <alignment horizontal="left"/>
      <protection locked="0"/>
    </xf>
    <xf numFmtId="0" fontId="8" fillId="2" borderId="3" xfId="0" applyFont="1" applyFill="1" applyBorder="1" applyProtection="1">
      <protection locked="0"/>
    </xf>
    <xf numFmtId="3" fontId="9" fillId="0" borderId="4" xfId="1" applyNumberFormat="1" applyFont="1" applyBorder="1" applyProtection="1"/>
    <xf numFmtId="164" fontId="9" fillId="0" borderId="4" xfId="0" applyNumberFormat="1" applyFont="1" applyBorder="1" applyProtection="1"/>
    <xf numFmtId="0" fontId="9" fillId="0" borderId="7" xfId="0" applyFont="1" applyBorder="1" applyAlignment="1" applyProtection="1">
      <alignment horizontal="center"/>
    </xf>
    <xf numFmtId="0" fontId="7" fillId="0" borderId="7" xfId="0" applyFont="1" applyBorder="1" applyAlignment="1" applyProtection="1">
      <alignment horizontal="center"/>
    </xf>
    <xf numFmtId="0" fontId="8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3" fontId="9" fillId="0" borderId="1" xfId="1" applyNumberFormat="1" applyFont="1" applyBorder="1" applyProtection="1"/>
    <xf numFmtId="3" fontId="9" fillId="0" borderId="0" xfId="1" applyNumberFormat="1" applyFont="1" applyBorder="1" applyProtection="1"/>
    <xf numFmtId="0" fontId="12" fillId="3" borderId="5" xfId="0" applyFont="1" applyFill="1" applyBorder="1" applyAlignment="1" applyProtection="1">
      <alignment horizontal="center"/>
    </xf>
    <xf numFmtId="0" fontId="12" fillId="3" borderId="9" xfId="0" applyFont="1" applyFill="1" applyBorder="1" applyAlignment="1" applyProtection="1">
      <alignment horizontal="center"/>
    </xf>
    <xf numFmtId="0" fontId="12" fillId="3" borderId="2" xfId="0" applyFont="1" applyFill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Center of Gravity Limits</a:t>
            </a:r>
          </a:p>
        </c:rich>
      </c:tx>
      <c:layout>
        <c:manualLayout>
          <c:xMode val="edge"/>
          <c:yMode val="edge"/>
          <c:x val="0.34831498893410828"/>
          <c:y val="3.85966234807548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29231729757429"/>
          <c:y val="0.20350946926216168"/>
          <c:w val="0.56404556272555606"/>
          <c:h val="0.57544056825852608"/>
        </c:manualLayout>
      </c:layout>
      <c:scatterChart>
        <c:scatterStyle val="lineMarker"/>
        <c:varyColors val="0"/>
        <c:ser>
          <c:idx val="0"/>
          <c:order val="0"/>
          <c:tx>
            <c:v>Takeoff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'SR20'!$E$19</c:f>
              <c:numCache>
                <c:formatCode>#,##0.000</c:formatCode>
                <c:ptCount val="1"/>
                <c:pt idx="0">
                  <c:v>144.386718485975</c:v>
                </c:pt>
              </c:numCache>
            </c:numRef>
          </c:xVal>
          <c:yVal>
            <c:numRef>
              <c:f>'SR20'!$D$19</c:f>
              <c:numCache>
                <c:formatCode>#,##0</c:formatCode>
                <c:ptCount val="1"/>
                <c:pt idx="0">
                  <c:v>2959</c:v>
                </c:pt>
              </c:numCache>
            </c:numRef>
          </c:yVal>
          <c:smooth val="0"/>
        </c:ser>
        <c:ser>
          <c:idx val="1"/>
          <c:order val="1"/>
          <c:tx>
            <c:v>Landing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'SR20'!$E$21</c:f>
              <c:numCache>
                <c:formatCode>#,##0.000</c:formatCode>
                <c:ptCount val="1"/>
                <c:pt idx="0">
                  <c:v>144.14696917215102</c:v>
                </c:pt>
              </c:numCache>
            </c:numRef>
          </c:xVal>
          <c:yVal>
            <c:numRef>
              <c:f>'SR20'!$D$21</c:f>
              <c:numCache>
                <c:formatCode>0</c:formatCode>
                <c:ptCount val="1"/>
                <c:pt idx="0">
                  <c:v>2887</c:v>
                </c:pt>
              </c:numCache>
            </c:numRef>
          </c:yVal>
          <c:smooth val="0"/>
        </c:ser>
        <c:ser>
          <c:idx val="2"/>
          <c:order val="2"/>
          <c:tx>
            <c:v>Envelope</c:v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'SR20'!$E$27:$E$34</c:f>
              <c:numCache>
                <c:formatCode>General</c:formatCode>
                <c:ptCount val="8"/>
                <c:pt idx="0">
                  <c:v>138.85</c:v>
                </c:pt>
                <c:pt idx="1">
                  <c:v>141</c:v>
                </c:pt>
                <c:pt idx="2">
                  <c:v>144.15</c:v>
                </c:pt>
                <c:pt idx="3">
                  <c:v>148</c:v>
                </c:pt>
                <c:pt idx="4">
                  <c:v>148.12</c:v>
                </c:pt>
                <c:pt idx="5">
                  <c:v>147.5</c:v>
                </c:pt>
                <c:pt idx="6">
                  <c:v>144.6</c:v>
                </c:pt>
                <c:pt idx="7">
                  <c:v>138.85</c:v>
                </c:pt>
              </c:numCache>
            </c:numRef>
          </c:xVal>
          <c:yVal>
            <c:numRef>
              <c:f>'SR20'!$D$27:$D$34</c:f>
              <c:numCache>
                <c:formatCode>General</c:formatCode>
                <c:ptCount val="8"/>
                <c:pt idx="0">
                  <c:v>2110</c:v>
                </c:pt>
                <c:pt idx="1">
                  <c:v>2694</c:v>
                </c:pt>
                <c:pt idx="2">
                  <c:v>3000</c:v>
                </c:pt>
                <c:pt idx="3">
                  <c:v>3000</c:v>
                </c:pt>
                <c:pt idx="4">
                  <c:v>2850</c:v>
                </c:pt>
                <c:pt idx="5">
                  <c:v>2585</c:v>
                </c:pt>
                <c:pt idx="6">
                  <c:v>2110</c:v>
                </c:pt>
                <c:pt idx="7">
                  <c:v>2110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21152"/>
        <c:axId val="96727424"/>
      </c:scatterChart>
      <c:valAx>
        <c:axId val="96721152"/>
        <c:scaling>
          <c:orientation val="minMax"/>
          <c:max val="150"/>
          <c:min val="138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C.G. - Inches Aft of Datum</a:t>
                </a:r>
              </a:p>
            </c:rich>
          </c:tx>
          <c:layout>
            <c:manualLayout>
              <c:xMode val="edge"/>
              <c:yMode val="edge"/>
              <c:x val="0.28539357157826939"/>
              <c:y val="0.873687204246176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27424"/>
        <c:crosses val="autoZero"/>
        <c:crossBetween val="midCat"/>
        <c:majorUnit val="2"/>
        <c:minorUnit val="1"/>
      </c:valAx>
      <c:valAx>
        <c:axId val="96727424"/>
        <c:scaling>
          <c:orientation val="minMax"/>
          <c:max val="3100"/>
          <c:min val="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Weight - Pounds</a:t>
                </a:r>
              </a:p>
            </c:rich>
          </c:tx>
          <c:layout>
            <c:manualLayout>
              <c:xMode val="edge"/>
              <c:yMode val="edge"/>
              <c:x val="3.5955095631907956E-2"/>
              <c:y val="0.326316907610017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721152"/>
        <c:crosses val="autoZero"/>
        <c:crossBetween val="midCat"/>
        <c:majorUnit val="200"/>
        <c:minorUnit val="5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977613651700373"/>
          <c:y val="0.38596623480754799"/>
          <c:w val="0.20224741292948223"/>
          <c:h val="0.214035821120549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 verticalDpi="36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38100</xdr:rowOff>
    </xdr:from>
    <xdr:to>
      <xdr:col>5</xdr:col>
      <xdr:colOff>104775</xdr:colOff>
      <xdr:row>41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M22" sqref="M22"/>
    </sheetView>
  </sheetViews>
  <sheetFormatPr defaultRowHeight="12.75" x14ac:dyDescent="0.2"/>
  <cols>
    <col min="1" max="1" width="19.85546875" style="1" customWidth="1"/>
    <col min="2" max="2" width="24.7109375" style="1" customWidth="1"/>
    <col min="3" max="3" width="12" style="1" customWidth="1"/>
    <col min="4" max="6" width="12.7109375" style="1" customWidth="1"/>
    <col min="7" max="7" width="5.7109375" style="1" customWidth="1"/>
    <col min="8" max="8" width="4.7109375" style="1" customWidth="1"/>
    <col min="9" max="16384" width="9.140625" style="1"/>
  </cols>
  <sheetData>
    <row r="1" spans="1:6" ht="20.25" thickBot="1" x14ac:dyDescent="0.35">
      <c r="A1" s="63" t="s">
        <v>44</v>
      </c>
      <c r="B1" s="64"/>
      <c r="C1" s="64"/>
      <c r="D1" s="64"/>
      <c r="E1" s="65"/>
      <c r="F1" s="45"/>
    </row>
    <row r="2" spans="1:6" ht="16.5" hidden="1" thickBot="1" x14ac:dyDescent="0.3">
      <c r="A2" s="46" t="s">
        <v>14</v>
      </c>
      <c r="B2" s="47"/>
      <c r="C2" s="22"/>
      <c r="D2" s="52" t="s">
        <v>0</v>
      </c>
      <c r="E2" s="53"/>
    </row>
    <row r="3" spans="1:6" ht="16.5" hidden="1" thickBot="1" x14ac:dyDescent="0.3">
      <c r="A3" s="48" t="s">
        <v>15</v>
      </c>
      <c r="B3" s="49"/>
      <c r="C3" s="22"/>
      <c r="D3" s="52" t="s">
        <v>25</v>
      </c>
      <c r="E3" s="13" t="s">
        <v>39</v>
      </c>
    </row>
    <row r="4" spans="1:6" ht="16.5" hidden="1" thickBot="1" x14ac:dyDescent="0.3">
      <c r="A4" s="50" t="s">
        <v>16</v>
      </c>
      <c r="B4" s="51"/>
      <c r="C4" s="22"/>
      <c r="D4" s="52" t="s">
        <v>13</v>
      </c>
      <c r="E4" s="13" t="s">
        <v>40</v>
      </c>
    </row>
    <row r="5" spans="1:6" ht="16.5" thickBot="1" x14ac:dyDescent="0.3">
      <c r="A5" s="43" t="s">
        <v>43</v>
      </c>
      <c r="B5" s="43" t="s">
        <v>8</v>
      </c>
      <c r="C5" s="43" t="s">
        <v>1</v>
      </c>
      <c r="D5" s="43" t="s">
        <v>2</v>
      </c>
      <c r="E5" s="43" t="s">
        <v>3</v>
      </c>
    </row>
    <row r="6" spans="1:6" ht="16.5" thickBot="1" x14ac:dyDescent="0.3">
      <c r="A6" s="8" t="s">
        <v>17</v>
      </c>
      <c r="B6" s="24" t="s">
        <v>45</v>
      </c>
      <c r="C6" s="30">
        <v>2118</v>
      </c>
      <c r="D6" s="9">
        <v>142.76</v>
      </c>
      <c r="E6" s="26">
        <f>ROUNDUP((C6*D6)/1000,3)</f>
        <v>302.36599999999999</v>
      </c>
    </row>
    <row r="7" spans="1:6" ht="16.5" thickBot="1" x14ac:dyDescent="0.3">
      <c r="A7" s="10" t="s">
        <v>28</v>
      </c>
      <c r="B7" s="11" t="s">
        <v>46</v>
      </c>
      <c r="C7" s="31">
        <v>210</v>
      </c>
      <c r="D7" s="12">
        <v>143.5</v>
      </c>
      <c r="E7" s="26">
        <f>(C7*D7)/1000</f>
        <v>30.135000000000002</v>
      </c>
    </row>
    <row r="8" spans="1:6" ht="16.5" thickBot="1" x14ac:dyDescent="0.3">
      <c r="A8" s="10" t="s">
        <v>18</v>
      </c>
      <c r="B8" s="25">
        <v>56</v>
      </c>
      <c r="C8" s="32">
        <f>B8*6</f>
        <v>336</v>
      </c>
      <c r="D8" s="12">
        <v>153.80000000000001</v>
      </c>
      <c r="E8" s="26">
        <f>(C8*D8)/1000</f>
        <v>51.6768</v>
      </c>
    </row>
    <row r="9" spans="1:6" ht="16.5" thickBot="1" x14ac:dyDescent="0.3">
      <c r="A9" s="43" t="s">
        <v>30</v>
      </c>
      <c r="B9" s="43" t="s">
        <v>4</v>
      </c>
      <c r="C9" s="43" t="s">
        <v>29</v>
      </c>
      <c r="D9" s="43" t="s">
        <v>2</v>
      </c>
      <c r="E9" s="43" t="s">
        <v>3</v>
      </c>
    </row>
    <row r="10" spans="1:6" ht="16.5" thickBot="1" x14ac:dyDescent="0.3">
      <c r="A10" s="10" t="s">
        <v>19</v>
      </c>
      <c r="B10" s="54" t="s">
        <v>47</v>
      </c>
      <c r="C10" s="31">
        <v>275</v>
      </c>
      <c r="D10" s="12">
        <v>143.5</v>
      </c>
      <c r="E10" s="26">
        <f>(C10*D10)/1000</f>
        <v>39.462499999999999</v>
      </c>
    </row>
    <row r="11" spans="1:6" ht="16.5" thickBot="1" x14ac:dyDescent="0.3">
      <c r="A11" s="10" t="s">
        <v>20</v>
      </c>
      <c r="B11" s="11" t="s">
        <v>48</v>
      </c>
      <c r="C11" s="31">
        <v>10</v>
      </c>
      <c r="D11" s="12">
        <v>180</v>
      </c>
      <c r="E11" s="26">
        <f>(C11*D11)/1000</f>
        <v>1.8</v>
      </c>
    </row>
    <row r="12" spans="1:6" ht="16.5" thickBot="1" x14ac:dyDescent="0.3">
      <c r="A12" s="10" t="s">
        <v>21</v>
      </c>
      <c r="B12" s="11" t="s">
        <v>49</v>
      </c>
      <c r="C12" s="31">
        <v>10</v>
      </c>
      <c r="D12" s="12">
        <v>180</v>
      </c>
      <c r="E12" s="26">
        <f>(C12*D12)/1000</f>
        <v>1.8</v>
      </c>
    </row>
    <row r="13" spans="1:6" ht="16.5" thickBot="1" x14ac:dyDescent="0.3">
      <c r="A13" s="14" t="s">
        <v>6</v>
      </c>
      <c r="B13" s="23" t="s">
        <v>27</v>
      </c>
      <c r="C13" s="33">
        <v>0</v>
      </c>
      <c r="D13" s="15">
        <v>208</v>
      </c>
      <c r="E13" s="26">
        <f>(C13*D13)/1000</f>
        <v>0</v>
      </c>
    </row>
    <row r="14" spans="1:6" ht="16.5" thickBot="1" x14ac:dyDescent="0.3">
      <c r="A14" s="66" t="s">
        <v>41</v>
      </c>
      <c r="B14" s="67"/>
      <c r="C14" s="55">
        <f>SUM(C6:C13)</f>
        <v>2959</v>
      </c>
      <c r="D14" s="56">
        <f>E14*1000/C14</f>
        <v>144.386718485975</v>
      </c>
      <c r="E14" s="56">
        <f>SUM(E6:E13)</f>
        <v>427.24029999999999</v>
      </c>
    </row>
    <row r="15" spans="1:6" ht="16.5" thickBot="1" x14ac:dyDescent="0.3">
      <c r="A15" s="66" t="s">
        <v>31</v>
      </c>
      <c r="B15" s="67"/>
      <c r="C15" s="27">
        <f>C16-C14</f>
        <v>41</v>
      </c>
      <c r="D15" s="7"/>
      <c r="E15" s="16"/>
      <c r="F15" s="17"/>
    </row>
    <row r="16" spans="1:6" ht="16.5" thickBot="1" x14ac:dyDescent="0.3">
      <c r="A16" s="68" t="s">
        <v>42</v>
      </c>
      <c r="B16" s="69"/>
      <c r="C16" s="61">
        <v>3000</v>
      </c>
      <c r="E16" s="59"/>
      <c r="F16" s="7"/>
    </row>
    <row r="17" spans="1:6" ht="15.75" x14ac:dyDescent="0.25">
      <c r="A17" s="60"/>
      <c r="B17" s="60"/>
      <c r="C17" s="60"/>
      <c r="D17" s="62"/>
      <c r="E17" s="59"/>
      <c r="F17" s="7"/>
    </row>
    <row r="18" spans="1:6" ht="15.75" x14ac:dyDescent="0.25">
      <c r="A18" s="57" t="s">
        <v>22</v>
      </c>
      <c r="B18" s="57" t="s">
        <v>26</v>
      </c>
      <c r="C18" s="58" t="s">
        <v>24</v>
      </c>
      <c r="D18" s="58" t="s">
        <v>23</v>
      </c>
      <c r="E18" s="28"/>
      <c r="F18" s="7"/>
    </row>
    <row r="19" spans="1:6" ht="15.75" x14ac:dyDescent="0.25">
      <c r="A19" s="34">
        <f>C6</f>
        <v>2118</v>
      </c>
      <c r="B19" s="34">
        <f>SUM(C8)</f>
        <v>336</v>
      </c>
      <c r="C19" s="34">
        <f>C7+SUM(C10:C13)</f>
        <v>505</v>
      </c>
      <c r="D19" s="35">
        <f>SUM(A19:C19)</f>
        <v>2959</v>
      </c>
      <c r="E19" s="29">
        <f>E14*1000/D19</f>
        <v>144.386718485975</v>
      </c>
      <c r="F19" s="7"/>
    </row>
    <row r="20" spans="1:6" ht="15.75" x14ac:dyDescent="0.25">
      <c r="A20" s="19" t="s">
        <v>10</v>
      </c>
      <c r="B20" s="19"/>
      <c r="C20" s="44">
        <v>12</v>
      </c>
      <c r="D20" s="20">
        <f>C20*6</f>
        <v>72</v>
      </c>
      <c r="E20" s="28"/>
      <c r="F20" s="7"/>
    </row>
    <row r="21" spans="1:6" ht="15.75" x14ac:dyDescent="0.25">
      <c r="A21" s="19" t="s">
        <v>9</v>
      </c>
      <c r="B21" s="19"/>
      <c r="C21" s="19"/>
      <c r="D21" s="20">
        <f>D19-D20</f>
        <v>2887</v>
      </c>
      <c r="E21" s="29">
        <f>(E14-(D20*0.154))*1000/D21</f>
        <v>144.14696917215102</v>
      </c>
      <c r="F21" s="7"/>
    </row>
    <row r="22" spans="1:6" ht="15.75" x14ac:dyDescent="0.25">
      <c r="A22" s="18" t="s">
        <v>5</v>
      </c>
      <c r="B22" s="19"/>
      <c r="C22" s="19"/>
      <c r="D22" s="21">
        <v>2900</v>
      </c>
      <c r="E22" s="28"/>
      <c r="F22" s="7"/>
    </row>
    <row r="23" spans="1:6" ht="15.75" x14ac:dyDescent="0.25">
      <c r="A23" s="19" t="s">
        <v>7</v>
      </c>
      <c r="B23" s="19"/>
      <c r="C23" s="19"/>
      <c r="D23" s="20">
        <f>A19+C19</f>
        <v>2623</v>
      </c>
      <c r="E23" s="29">
        <f>(SUM(E6:E7)+SUM(E10:E13))*1000/D23</f>
        <v>143.18089973312999</v>
      </c>
      <c r="F23" s="22"/>
    </row>
    <row r="24" spans="1:6" x14ac:dyDescent="0.2">
      <c r="C24" s="3"/>
      <c r="F24" s="2"/>
    </row>
    <row r="25" spans="1:6" x14ac:dyDescent="0.2">
      <c r="E25" s="4"/>
      <c r="F25" s="5"/>
    </row>
    <row r="26" spans="1:6" x14ac:dyDescent="0.2">
      <c r="D26" s="6" t="s">
        <v>11</v>
      </c>
      <c r="E26" s="6" t="s">
        <v>12</v>
      </c>
      <c r="F26" s="4"/>
    </row>
    <row r="27" spans="1:6" x14ac:dyDescent="0.2">
      <c r="D27" s="6">
        <v>2110</v>
      </c>
      <c r="E27" s="6">
        <v>138.85</v>
      </c>
      <c r="F27" s="5"/>
    </row>
    <row r="28" spans="1:6" x14ac:dyDescent="0.2">
      <c r="D28" s="6">
        <v>2694</v>
      </c>
      <c r="E28" s="6">
        <v>141</v>
      </c>
      <c r="F28" s="5"/>
    </row>
    <row r="29" spans="1:6" x14ac:dyDescent="0.2">
      <c r="D29" s="6">
        <v>3000</v>
      </c>
      <c r="E29" s="6">
        <v>144.15</v>
      </c>
      <c r="F29" s="5"/>
    </row>
    <row r="30" spans="1:6" x14ac:dyDescent="0.2">
      <c r="D30" s="6">
        <v>3000</v>
      </c>
      <c r="E30" s="6">
        <v>148</v>
      </c>
    </row>
    <row r="31" spans="1:6" x14ac:dyDescent="0.2">
      <c r="D31" s="6">
        <v>2850</v>
      </c>
      <c r="E31" s="6">
        <v>148.12</v>
      </c>
    </row>
    <row r="32" spans="1:6" x14ac:dyDescent="0.2">
      <c r="D32" s="6">
        <v>2585</v>
      </c>
      <c r="E32" s="6">
        <v>147.5</v>
      </c>
    </row>
    <row r="33" spans="1:5" x14ac:dyDescent="0.2">
      <c r="D33" s="6">
        <v>2110</v>
      </c>
      <c r="E33" s="6">
        <v>144.6</v>
      </c>
    </row>
    <row r="34" spans="1:5" x14ac:dyDescent="0.2">
      <c r="D34" s="6">
        <v>2110</v>
      </c>
      <c r="E34" s="6">
        <v>138.85</v>
      </c>
    </row>
    <row r="43" spans="1:5" x14ac:dyDescent="0.2">
      <c r="A43"/>
      <c r="B43" s="36" t="s">
        <v>32</v>
      </c>
      <c r="C43" s="36" t="s">
        <v>33</v>
      </c>
      <c r="D43" s="36" t="s">
        <v>34</v>
      </c>
    </row>
    <row r="44" spans="1:5" x14ac:dyDescent="0.2">
      <c r="A44" s="37" t="s">
        <v>35</v>
      </c>
      <c r="B44" s="38">
        <f>C16</f>
        <v>3000</v>
      </c>
      <c r="C44" s="38">
        <v>131</v>
      </c>
      <c r="D44" s="38">
        <v>96</v>
      </c>
    </row>
    <row r="45" spans="1:5" x14ac:dyDescent="0.2">
      <c r="A45" s="39" t="s">
        <v>36</v>
      </c>
      <c r="B45" s="40">
        <f>D19</f>
        <v>2959</v>
      </c>
      <c r="C45" s="41">
        <f>ROUND(SQRT($B$45/$B$44)*C44,0)</f>
        <v>130</v>
      </c>
      <c r="D45" s="41">
        <f>ROUND(SQRT($B$45/$B$44)*D44,0)</f>
        <v>95</v>
      </c>
    </row>
    <row r="46" spans="1:5" x14ac:dyDescent="0.2">
      <c r="A46" s="42"/>
      <c r="B46" s="42"/>
      <c r="C46" s="36" t="s">
        <v>37</v>
      </c>
      <c r="D46" s="36" t="s">
        <v>38</v>
      </c>
    </row>
    <row r="47" spans="1:5" x14ac:dyDescent="0.2">
      <c r="A47" s="42"/>
      <c r="B47" s="42"/>
      <c r="C47" s="38">
        <v>65</v>
      </c>
      <c r="D47" s="38">
        <v>56</v>
      </c>
    </row>
    <row r="48" spans="1:5" x14ac:dyDescent="0.2">
      <c r="A48" s="42"/>
      <c r="B48" s="42"/>
      <c r="C48" s="38">
        <f>ROUND(SQRT($B$45/$B$44)*C47,0)</f>
        <v>65</v>
      </c>
      <c r="D48" s="38">
        <f>ROUND(SQRT($B$45/$B$44)*D47,0)</f>
        <v>56</v>
      </c>
    </row>
  </sheetData>
  <mergeCells count="4">
    <mergeCell ref="A1:E1"/>
    <mergeCell ref="A14:B14"/>
    <mergeCell ref="A15:B15"/>
    <mergeCell ref="A16:B16"/>
  </mergeCells>
  <phoneticPr fontId="0" type="noConversion"/>
  <pageMargins left="0.75" right="0.19" top="0.49" bottom="0.5" header="0.5" footer="0.5"/>
  <pageSetup orientation="portrait" horizontalDpi="300" verticalDpi="300" r:id="rId1"/>
  <headerFooter alignWithMargins="0"/>
  <ignoredErrors>
    <ignoredError sqref="D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N907MM Weight and Balance</dc:title>
  <dc:creator>Steve Lee</dc:creator>
  <cp:lastModifiedBy>DoyleWJ</cp:lastModifiedBy>
  <cp:lastPrinted>2003-06-11T16:14:24Z</cp:lastPrinted>
  <dcterms:created xsi:type="dcterms:W3CDTF">1999-11-23T17:40:02Z</dcterms:created>
  <dcterms:modified xsi:type="dcterms:W3CDTF">2013-08-13T00:28:46Z</dcterms:modified>
</cp:coreProperties>
</file>