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What_If\Airplane_Performance\N355CP\"/>
    </mc:Choice>
  </mc:AlternateContent>
  <bookViews>
    <workbookView xWindow="-15" yWindow="-15" windowWidth="9630" windowHeight="5190" tabRatio="834"/>
  </bookViews>
  <sheets>
    <sheet name="C182T - N355CP" sheetId="1" r:id="rId1"/>
    <sheet name="Graph Envelope" sheetId="2" r:id="rId2"/>
  </sheets>
  <definedNames>
    <definedName name="_xlnm.Print_Area" localSheetId="0">'C182T - N355CP'!$A$2:$M$46</definedName>
  </definedNames>
  <calcPr calcId="152511"/>
</workbook>
</file>

<file path=xl/calcChain.xml><?xml version="1.0" encoding="utf-8"?>
<calcChain xmlns="http://schemas.openxmlformats.org/spreadsheetml/2006/main">
  <c r="C19" i="1" l="1"/>
  <c r="E19" i="1" s="1"/>
  <c r="C18" i="1"/>
  <c r="E18" i="1"/>
  <c r="C17" i="1"/>
  <c r="E17" i="1" s="1"/>
  <c r="C16" i="1"/>
  <c r="C15" i="1"/>
  <c r="E15" i="1" s="1"/>
  <c r="C14" i="1"/>
  <c r="E14" i="1" s="1"/>
  <c r="C13" i="1"/>
  <c r="E13" i="1"/>
  <c r="E16" i="1"/>
  <c r="C12" i="1"/>
  <c r="E12" i="1" s="1"/>
  <c r="D21" i="1"/>
  <c r="E21" i="1" s="1"/>
  <c r="B35" i="1"/>
  <c r="B24" i="1"/>
  <c r="C20" i="1" l="1"/>
  <c r="C22" i="1" s="1"/>
  <c r="B36" i="1" s="1"/>
  <c r="E20" i="1"/>
  <c r="C23" i="1" l="1"/>
  <c r="J45" i="1"/>
  <c r="D23" i="1"/>
  <c r="B25" i="1"/>
  <c r="B26" i="1" s="1"/>
  <c r="C36" i="1"/>
  <c r="D36" i="1"/>
  <c r="E36" i="1"/>
  <c r="G36" i="1"/>
  <c r="F36" i="1"/>
  <c r="E22" i="1"/>
  <c r="D22" i="1" s="1"/>
  <c r="L45" i="1" s="1"/>
  <c r="D20" i="1"/>
</calcChain>
</file>

<file path=xl/sharedStrings.xml><?xml version="1.0" encoding="utf-8"?>
<sst xmlns="http://schemas.openxmlformats.org/spreadsheetml/2006/main" count="54" uniqueCount="50">
  <si>
    <t>Weight</t>
  </si>
  <si>
    <t>Moment</t>
  </si>
  <si>
    <t>VA</t>
  </si>
  <si>
    <t>Input Data</t>
  </si>
  <si>
    <t xml:space="preserve">  2. CG = Total Moment / Total Weight</t>
  </si>
  <si>
    <t xml:space="preserve">  3. Maximum Gross Weight - Takeoff Only 3100 lbs; Landing 2950 lbs.</t>
  </si>
  <si>
    <t>Arm</t>
  </si>
  <si>
    <t xml:space="preserve"> Basic Empty Weight</t>
  </si>
  <si>
    <t xml:space="preserve"> Crew: Pilot</t>
  </si>
  <si>
    <t xml:space="preserve">            Co-pilot</t>
  </si>
  <si>
    <t xml:space="preserve"> Passengers: Left Rear</t>
  </si>
  <si>
    <t xml:space="preserve">                    Right Rear</t>
  </si>
  <si>
    <t xml:space="preserve"> Baggage</t>
  </si>
  <si>
    <t xml:space="preserve"> Rear Baggage Area</t>
  </si>
  <si>
    <t xml:space="preserve"> Maximum Gross Weight</t>
  </si>
  <si>
    <t xml:space="preserve"> Available Useful Load</t>
  </si>
  <si>
    <t xml:space="preserve"> Notes:</t>
  </si>
  <si>
    <t xml:space="preserve">Gross Weight   </t>
  </si>
  <si>
    <t xml:space="preserve">Flying Weight   </t>
  </si>
  <si>
    <t xml:space="preserve"> Total Ramp Weight</t>
  </si>
  <si>
    <t xml:space="preserve"> Minus Runup Fuel</t>
  </si>
  <si>
    <t xml:space="preserve">  1. Moment = Weight x Arm / 1000</t>
  </si>
  <si>
    <r>
      <t>V</t>
    </r>
    <r>
      <rPr>
        <b/>
        <vertAlign val="subscript"/>
        <sz val="10"/>
        <rFont val="Times New Roman"/>
        <family val="1"/>
      </rPr>
      <t>FE</t>
    </r>
  </si>
  <si>
    <r>
      <t>V</t>
    </r>
    <r>
      <rPr>
        <b/>
        <vertAlign val="subscript"/>
        <sz val="10"/>
        <rFont val="Times New Roman"/>
        <family val="1"/>
      </rPr>
      <t>GLIDE</t>
    </r>
  </si>
  <si>
    <r>
      <t>V</t>
    </r>
    <r>
      <rPr>
        <b/>
        <vertAlign val="subscript"/>
        <sz val="10"/>
        <rFont val="Times New Roman"/>
        <family val="1"/>
      </rPr>
      <t>SO</t>
    </r>
  </si>
  <si>
    <t>Take Off Weight:</t>
  </si>
  <si>
    <t>Arm:</t>
  </si>
  <si>
    <t xml:space="preserve"> Maximum Useful Load</t>
  </si>
  <si>
    <t xml:space="preserve"> Useful Load on this Flight</t>
  </si>
  <si>
    <t xml:space="preserve"> Total Take Off Weight</t>
  </si>
  <si>
    <t xml:space="preserve"> Fuel in gallons (Max 87 gallons)</t>
  </si>
  <si>
    <r>
      <t>V</t>
    </r>
    <r>
      <rPr>
        <b/>
        <vertAlign val="subscript"/>
        <sz val="10"/>
        <rFont val="Times New Roman"/>
        <family val="1"/>
      </rPr>
      <t>S</t>
    </r>
  </si>
  <si>
    <t>Mission Number</t>
  </si>
  <si>
    <t>Date</t>
  </si>
  <si>
    <t>Sortie</t>
  </si>
  <si>
    <t>Aircrew</t>
  </si>
  <si>
    <t>Name</t>
  </si>
  <si>
    <t>CAP ID</t>
  </si>
  <si>
    <t>Pilot</t>
  </si>
  <si>
    <t>Observer</t>
  </si>
  <si>
    <t>Scanner(s)</t>
  </si>
  <si>
    <t>N355CP</t>
  </si>
  <si>
    <t>2005 C182T Skylane Weight &amp; Balance    (S/N 18281507)</t>
  </si>
  <si>
    <t>Loading Graph Envelope</t>
  </si>
  <si>
    <t>in</t>
  </si>
  <si>
    <t>lbs</t>
  </si>
  <si>
    <t>Take Off Only</t>
  </si>
  <si>
    <t>Last Revision: June 28, 2012</t>
  </si>
  <si>
    <t xml:space="preserve"> </t>
  </si>
  <si>
    <t xml:space="preserve">  4. Fill aircraft to 55 gallons.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</si>
</sst>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General_)"/>
    <numFmt numFmtId="165" formatCode="#.00"/>
    <numFmt numFmtId="166" formatCode="#."/>
    <numFmt numFmtId="167" formatCode="m\o\n\th\ d\,\ yyyy"/>
    <numFmt numFmtId="168" formatCode="0.00_)"/>
    <numFmt numFmtId="169" formatCode="0_);[Red]\(0\)"/>
    <numFmt numFmtId="170" formatCode="[$-409]d\-mmm\-yy;@"/>
  </numFmts>
  <fonts count="27" x14ac:knownFonts="1">
    <font>
      <sz val="12"/>
      <name val="Courier"/>
    </font>
    <font>
      <sz val="8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8"/>
      <name val="Courier"/>
      <family val="3"/>
    </font>
    <font>
      <b/>
      <sz val="12"/>
      <color indexed="9"/>
      <name val="Courier"/>
      <family val="3"/>
    </font>
    <font>
      <sz val="10"/>
      <color indexed="10"/>
      <name val="Times New Roman"/>
      <family val="1"/>
    </font>
    <font>
      <b/>
      <sz val="12"/>
      <name val="Courier"/>
      <family val="3"/>
    </font>
    <font>
      <b/>
      <vertAlign val="subscript"/>
      <sz val="10"/>
      <name val="Times New Roman"/>
      <family val="1"/>
    </font>
    <font>
      <sz val="10"/>
      <color indexed="8"/>
      <name val="Calibri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sz val="12"/>
      <name val="Calibri"/>
      <family val="2"/>
    </font>
    <font>
      <b/>
      <sz val="10"/>
      <color theme="0"/>
      <name val="Cambria"/>
      <family val="1"/>
    </font>
    <font>
      <sz val="12"/>
      <color theme="0"/>
      <name val="Cambria"/>
      <family val="1"/>
    </font>
    <font>
      <sz val="12"/>
      <name val="Courier"/>
      <family val="3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167" fontId="2" fillId="0" borderId="0">
      <protection locked="0"/>
    </xf>
    <xf numFmtId="165" fontId="2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166" fontId="2" fillId="0" borderId="1">
      <protection locked="0"/>
    </xf>
  </cellStyleXfs>
  <cellXfs count="96">
    <xf numFmtId="164" fontId="0" fillId="0" borderId="0" xfId="0"/>
    <xf numFmtId="164" fontId="4" fillId="0" borderId="0" xfId="0" applyFont="1" applyFill="1" applyBorder="1" applyAlignment="1">
      <alignment vertical="center"/>
    </xf>
    <xf numFmtId="164" fontId="5" fillId="0" borderId="0" xfId="0" applyFont="1" applyBorder="1" applyAlignment="1">
      <alignment vertical="center"/>
    </xf>
    <xf numFmtId="164" fontId="4" fillId="0" borderId="0" xfId="0" applyFont="1" applyFill="1" applyBorder="1" applyAlignment="1" applyProtection="1">
      <alignment vertical="center"/>
    </xf>
    <xf numFmtId="168" fontId="4" fillId="0" borderId="0" xfId="0" applyNumberFormat="1" applyFont="1" applyFill="1" applyBorder="1" applyAlignment="1" applyProtection="1">
      <alignment vertical="center"/>
    </xf>
    <xf numFmtId="164" fontId="5" fillId="0" borderId="0" xfId="0" applyFont="1" applyAlignment="1">
      <alignment vertical="center"/>
    </xf>
    <xf numFmtId="164" fontId="5" fillId="0" borderId="0" xfId="0" quotePrefix="1" applyFont="1" applyAlignment="1">
      <alignment vertical="center"/>
    </xf>
    <xf numFmtId="164" fontId="0" fillId="0" borderId="0" xfId="0" applyAlignment="1">
      <alignment vertical="center"/>
    </xf>
    <xf numFmtId="164" fontId="5" fillId="0" borderId="0" xfId="0" applyFont="1" applyBorder="1" applyAlignment="1" applyProtection="1">
      <alignment horizontal="left" vertical="center"/>
    </xf>
    <xf numFmtId="39" fontId="6" fillId="0" borderId="0" xfId="0" applyNumberFormat="1" applyFont="1" applyBorder="1" applyAlignment="1" applyProtection="1">
      <alignment vertical="center"/>
      <protection locked="0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7" fillId="0" borderId="0" xfId="0" applyFont="1" applyFill="1" applyBorder="1" applyAlignment="1" applyProtection="1">
      <alignment horizontal="center" vertical="center"/>
    </xf>
    <xf numFmtId="164" fontId="9" fillId="0" borderId="0" xfId="0" applyFont="1" applyAlignment="1">
      <alignment vertical="center"/>
    </xf>
    <xf numFmtId="164" fontId="10" fillId="0" borderId="0" xfId="0" applyFont="1" applyAlignment="1">
      <alignment vertical="center"/>
    </xf>
    <xf numFmtId="164" fontId="11" fillId="0" borderId="0" xfId="0" applyFont="1" applyFill="1" applyBorder="1" applyAlignment="1">
      <alignment vertical="center"/>
    </xf>
    <xf numFmtId="164" fontId="10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Font="1" applyFill="1" applyBorder="1" applyAlignment="1">
      <alignment horizontal="center" vertical="center"/>
    </xf>
    <xf numFmtId="164" fontId="13" fillId="0" borderId="0" xfId="0" applyFont="1" applyAlignment="1">
      <alignment vertical="center"/>
    </xf>
    <xf numFmtId="164" fontId="8" fillId="0" borderId="0" xfId="0" applyFont="1" applyAlignment="1">
      <alignment horizontal="center" vertical="center"/>
    </xf>
    <xf numFmtId="164" fontId="5" fillId="0" borderId="0" xfId="0" applyFont="1" applyAlignment="1">
      <alignment horizontal="left" vertical="center"/>
    </xf>
    <xf numFmtId="164" fontId="7" fillId="2" borderId="2" xfId="0" applyFont="1" applyFill="1" applyBorder="1" applyAlignment="1" applyProtection="1">
      <alignment horizontal="center" vertical="center"/>
    </xf>
    <xf numFmtId="164" fontId="8" fillId="0" borderId="0" xfId="0" applyFont="1" applyAlignment="1">
      <alignment horizontal="right"/>
    </xf>
    <xf numFmtId="164" fontId="8" fillId="0" borderId="0" xfId="0" applyFont="1" applyAlignment="1">
      <alignment horizontal="right" vertical="center"/>
    </xf>
    <xf numFmtId="164" fontId="4" fillId="0" borderId="3" xfId="0" applyFont="1" applyFill="1" applyBorder="1" applyAlignment="1" applyProtection="1">
      <alignment vertical="center"/>
    </xf>
    <xf numFmtId="37" fontId="12" fillId="3" borderId="4" xfId="0" applyNumberFormat="1" applyFont="1" applyFill="1" applyBorder="1" applyAlignment="1" applyProtection="1">
      <alignment horizontal="center"/>
    </xf>
    <xf numFmtId="37" fontId="4" fillId="0" borderId="2" xfId="0" applyNumberFormat="1" applyFont="1" applyFill="1" applyBorder="1" applyAlignment="1" applyProtection="1">
      <alignment horizontal="center"/>
    </xf>
    <xf numFmtId="39" fontId="4" fillId="0" borderId="2" xfId="0" applyNumberFormat="1" applyFont="1" applyFill="1" applyBorder="1" applyAlignment="1" applyProtection="1">
      <alignment horizontal="center" vertical="center"/>
    </xf>
    <xf numFmtId="164" fontId="4" fillId="0" borderId="2" xfId="0" applyFont="1" applyFill="1" applyBorder="1" applyAlignment="1" applyProtection="1">
      <alignment horizontal="center"/>
      <protection locked="0"/>
    </xf>
    <xf numFmtId="37" fontId="12" fillId="3" borderId="5" xfId="0" applyNumberFormat="1" applyFont="1" applyFill="1" applyBorder="1" applyAlignment="1" applyProtection="1">
      <alignment horizontal="center"/>
    </xf>
    <xf numFmtId="164" fontId="4" fillId="0" borderId="2" xfId="0" applyFont="1" applyFill="1" applyBorder="1" applyAlignment="1" applyProtection="1">
      <alignment vertical="center"/>
    </xf>
    <xf numFmtId="164" fontId="4" fillId="0" borderId="6" xfId="0" applyFont="1" applyFill="1" applyBorder="1" applyAlignment="1" applyProtection="1">
      <alignment vertical="center"/>
    </xf>
    <xf numFmtId="164" fontId="4" fillId="0" borderId="7" xfId="0" applyFont="1" applyFill="1" applyBorder="1" applyAlignment="1" applyProtection="1">
      <alignment vertical="center"/>
    </xf>
    <xf numFmtId="43" fontId="4" fillId="0" borderId="2" xfId="1" quotePrefix="1" applyFont="1" applyFill="1" applyBorder="1" applyAlignment="1" applyProtection="1">
      <alignment vertical="center"/>
    </xf>
    <xf numFmtId="43" fontId="4" fillId="0" borderId="2" xfId="1" applyFont="1" applyFill="1" applyBorder="1" applyAlignment="1" applyProtection="1">
      <alignment vertical="center"/>
    </xf>
    <xf numFmtId="3" fontId="16" fillId="0" borderId="6" xfId="0" applyNumberFormat="1" applyFont="1" applyFill="1" applyBorder="1" applyAlignment="1" applyProtection="1">
      <alignment horizontal="center" vertical="center"/>
    </xf>
    <xf numFmtId="168" fontId="4" fillId="0" borderId="6" xfId="0" applyNumberFormat="1" applyFont="1" applyFill="1" applyBorder="1" applyAlignment="1" applyProtection="1">
      <alignment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37" fontId="12" fillId="0" borderId="8" xfId="0" applyNumberFormat="1" applyFont="1" applyFill="1" applyBorder="1" applyAlignment="1" applyProtection="1">
      <alignment horizontal="center" vertical="center"/>
    </xf>
    <xf numFmtId="43" fontId="7" fillId="0" borderId="8" xfId="1" applyFont="1" applyFill="1" applyBorder="1" applyAlignment="1" applyProtection="1">
      <alignment vertical="center"/>
    </xf>
    <xf numFmtId="39" fontId="7" fillId="0" borderId="8" xfId="1" applyNumberFormat="1" applyFont="1" applyFill="1" applyBorder="1" applyAlignment="1" applyProtection="1">
      <alignment horizontal="center" vertical="center"/>
    </xf>
    <xf numFmtId="43" fontId="4" fillId="0" borderId="6" xfId="1" applyFont="1" applyFill="1" applyBorder="1" applyAlignment="1" applyProtection="1">
      <alignment vertical="center"/>
    </xf>
    <xf numFmtId="39" fontId="4" fillId="0" borderId="6" xfId="0" applyNumberFormat="1" applyFont="1" applyFill="1" applyBorder="1" applyAlignment="1" applyProtection="1">
      <alignment horizontal="center" vertical="center"/>
    </xf>
    <xf numFmtId="37" fontId="12" fillId="0" borderId="9" xfId="0" applyNumberFormat="1" applyFont="1" applyFill="1" applyBorder="1" applyAlignment="1" applyProtection="1">
      <alignment horizontal="center" vertical="center"/>
    </xf>
    <xf numFmtId="43" fontId="12" fillId="0" borderId="9" xfId="1" applyFont="1" applyFill="1" applyBorder="1" applyAlignment="1" applyProtection="1">
      <alignment vertical="center"/>
    </xf>
    <xf numFmtId="39" fontId="12" fillId="0" borderId="9" xfId="0" applyNumberFormat="1" applyFont="1" applyFill="1" applyBorder="1" applyAlignment="1" applyProtection="1">
      <alignment horizontal="center" vertical="center"/>
    </xf>
    <xf numFmtId="164" fontId="12" fillId="3" borderId="6" xfId="0" applyFont="1" applyFill="1" applyBorder="1" applyAlignment="1" applyProtection="1">
      <alignment horizontal="center" vertical="center"/>
      <protection locked="0"/>
    </xf>
    <xf numFmtId="164" fontId="13" fillId="0" borderId="0" xfId="0" applyFont="1" applyAlignment="1">
      <alignment horizontal="right" vertical="center"/>
    </xf>
    <xf numFmtId="164" fontId="13" fillId="0" borderId="0" xfId="0" applyFont="1" applyAlignment="1">
      <alignment horizontal="center" vertical="center"/>
    </xf>
    <xf numFmtId="164" fontId="19" fillId="0" borderId="0" xfId="0" applyFont="1" applyFill="1" applyBorder="1" applyAlignment="1">
      <alignment vertical="center"/>
    </xf>
    <xf numFmtId="164" fontId="13" fillId="5" borderId="2" xfId="0" applyFont="1" applyFill="1" applyBorder="1" applyAlignment="1">
      <alignment horizontal="center" vertical="center"/>
    </xf>
    <xf numFmtId="164" fontId="13" fillId="0" borderId="0" xfId="0" applyFont="1" applyAlignment="1">
      <alignment horizontal="centerContinuous" vertical="center"/>
    </xf>
    <xf numFmtId="164" fontId="5" fillId="0" borderId="0" xfId="0" applyFont="1" applyBorder="1" applyAlignment="1">
      <alignment horizontal="centerContinuous" vertical="center"/>
    </xf>
    <xf numFmtId="164" fontId="12" fillId="2" borderId="2" xfId="0" applyFont="1" applyFill="1" applyBorder="1" applyAlignment="1" applyProtection="1">
      <alignment horizontal="center" vertical="center"/>
    </xf>
    <xf numFmtId="164" fontId="22" fillId="0" borderId="0" xfId="0" applyFont="1" applyAlignment="1">
      <alignment horizontal="center" vertical="center"/>
    </xf>
    <xf numFmtId="164" fontId="23" fillId="6" borderId="20" xfId="0" applyFont="1" applyFill="1" applyBorder="1" applyAlignment="1">
      <alignment horizontal="center" vertical="center"/>
    </xf>
    <xf numFmtId="164" fontId="0" fillId="0" borderId="21" xfId="0" applyBorder="1" applyAlignment="1">
      <alignment vertical="center"/>
    </xf>
    <xf numFmtId="164" fontId="13" fillId="0" borderId="11" xfId="0" applyFont="1" applyBorder="1" applyAlignment="1">
      <alignment horizontal="center" vertical="center"/>
    </xf>
    <xf numFmtId="164" fontId="0" fillId="0" borderId="10" xfId="0" applyBorder="1" applyAlignment="1">
      <alignment horizontal="center" vertical="center"/>
    </xf>
    <xf numFmtId="164" fontId="0" fillId="0" borderId="5" xfId="0" applyBorder="1" applyAlignment="1">
      <alignment horizontal="center" vertical="center"/>
    </xf>
    <xf numFmtId="164" fontId="0" fillId="0" borderId="20" xfId="0" applyBorder="1" applyAlignment="1">
      <alignment horizontal="center" vertical="center"/>
    </xf>
    <xf numFmtId="164" fontId="0" fillId="0" borderId="21" xfId="0" applyBorder="1" applyAlignment="1">
      <alignment horizontal="center" vertical="center"/>
    </xf>
    <xf numFmtId="164" fontId="0" fillId="0" borderId="22" xfId="0" applyBorder="1" applyAlignment="1">
      <alignment horizontal="center" vertical="center"/>
    </xf>
    <xf numFmtId="164" fontId="26" fillId="0" borderId="2" xfId="0" applyFont="1" applyBorder="1" applyAlignment="1">
      <alignment horizontal="center" vertical="center"/>
    </xf>
    <xf numFmtId="164" fontId="13" fillId="0" borderId="18" xfId="0" applyFont="1" applyBorder="1" applyAlignment="1">
      <alignment horizontal="center" vertical="center"/>
    </xf>
    <xf numFmtId="164" fontId="0" fillId="0" borderId="19" xfId="0" applyBorder="1" applyAlignment="1">
      <alignment horizontal="center" vertical="center"/>
    </xf>
    <xf numFmtId="164" fontId="20" fillId="0" borderId="0" xfId="0" applyFont="1" applyBorder="1" applyAlignment="1">
      <alignment vertical="center"/>
    </xf>
    <xf numFmtId="164" fontId="0" fillId="0" borderId="0" xfId="0" applyAlignment="1">
      <alignment vertical="center"/>
    </xf>
    <xf numFmtId="164" fontId="23" fillId="6" borderId="0" xfId="0" applyFont="1" applyFill="1" applyBorder="1" applyAlignment="1">
      <alignment horizontal="center" vertical="center"/>
    </xf>
    <xf numFmtId="164" fontId="24" fillId="6" borderId="0" xfId="0" applyFont="1" applyFill="1" applyAlignment="1">
      <alignment horizontal="center" vertical="center"/>
    </xf>
    <xf numFmtId="164" fontId="20" fillId="0" borderId="0" xfId="0" applyFont="1" applyAlignment="1">
      <alignment horizontal="left" vertical="center"/>
    </xf>
    <xf numFmtId="164" fontId="25" fillId="0" borderId="0" xfId="0" applyFont="1" applyAlignment="1">
      <alignment vertical="center"/>
    </xf>
    <xf numFmtId="169" fontId="8" fillId="0" borderId="10" xfId="0" applyNumberFormat="1" applyFont="1" applyFill="1" applyBorder="1" applyAlignment="1" applyProtection="1">
      <alignment horizontal="center" vertical="center"/>
    </xf>
    <xf numFmtId="164" fontId="21" fillId="4" borderId="11" xfId="0" applyFont="1" applyFill="1" applyBorder="1" applyAlignment="1" applyProtection="1">
      <alignment horizontal="center" vertical="center"/>
    </xf>
    <xf numFmtId="164" fontId="15" fillId="4" borderId="10" xfId="0" applyFont="1" applyFill="1" applyBorder="1" applyAlignment="1">
      <alignment horizontal="center" vertical="center"/>
    </xf>
    <xf numFmtId="164" fontId="15" fillId="4" borderId="5" xfId="0" applyFont="1" applyFill="1" applyBorder="1" applyAlignment="1">
      <alignment horizontal="center" vertical="center"/>
    </xf>
    <xf numFmtId="164" fontId="7" fillId="0" borderId="12" xfId="0" applyFont="1" applyFill="1" applyBorder="1" applyAlignment="1" applyProtection="1">
      <alignment vertical="center"/>
    </xf>
    <xf numFmtId="164" fontId="17" fillId="0" borderId="13" xfId="0" applyFont="1" applyBorder="1" applyAlignment="1">
      <alignment vertical="center"/>
    </xf>
    <xf numFmtId="164" fontId="4" fillId="0" borderId="14" xfId="0" applyFont="1" applyFill="1" applyBorder="1" applyAlignment="1" applyProtection="1">
      <alignment vertical="center"/>
    </xf>
    <xf numFmtId="164" fontId="0" fillId="0" borderId="15" xfId="0" applyBorder="1" applyAlignment="1">
      <alignment vertical="center"/>
    </xf>
    <xf numFmtId="164" fontId="7" fillId="0" borderId="16" xfId="0" applyFont="1" applyFill="1" applyBorder="1" applyAlignment="1" applyProtection="1">
      <alignment vertical="center"/>
    </xf>
    <xf numFmtId="164" fontId="17" fillId="0" borderId="17" xfId="0" applyFont="1" applyBorder="1" applyAlignment="1">
      <alignment vertical="center"/>
    </xf>
    <xf numFmtId="164" fontId="0" fillId="0" borderId="0" xfId="0" applyAlignment="1">
      <alignment horizontal="center" vertical="center"/>
    </xf>
    <xf numFmtId="164" fontId="26" fillId="0" borderId="18" xfId="0" applyFont="1" applyBorder="1" applyAlignment="1">
      <alignment horizontal="center" vertical="center"/>
    </xf>
    <xf numFmtId="164" fontId="26" fillId="0" borderId="19" xfId="0" applyFont="1" applyBorder="1" applyAlignment="1">
      <alignment horizontal="center" vertical="center"/>
    </xf>
    <xf numFmtId="164" fontId="26" fillId="0" borderId="4" xfId="0" applyFont="1" applyBorder="1" applyAlignment="1">
      <alignment horizontal="center" vertical="center"/>
    </xf>
    <xf numFmtId="170" fontId="26" fillId="0" borderId="18" xfId="0" applyNumberFormat="1" applyFont="1" applyBorder="1" applyAlignment="1">
      <alignment horizontal="center" vertical="center"/>
    </xf>
    <xf numFmtId="170" fontId="26" fillId="0" borderId="19" xfId="0" applyNumberFormat="1" applyFont="1" applyBorder="1" applyAlignment="1">
      <alignment horizontal="center" vertical="center"/>
    </xf>
    <xf numFmtId="170" fontId="26" fillId="0" borderId="4" xfId="0" applyNumberFormat="1" applyFont="1" applyBorder="1" applyAlignment="1">
      <alignment horizontal="center" vertical="center"/>
    </xf>
    <xf numFmtId="164" fontId="23" fillId="6" borderId="18" xfId="0" applyFont="1" applyFill="1" applyBorder="1" applyAlignment="1">
      <alignment horizontal="center" vertical="center"/>
    </xf>
    <xf numFmtId="164" fontId="0" fillId="0" borderId="19" xfId="0" applyBorder="1" applyAlignment="1">
      <alignment vertical="center"/>
    </xf>
    <xf numFmtId="164" fontId="23" fillId="6" borderId="19" xfId="0" applyFont="1" applyFill="1" applyBorder="1" applyAlignment="1">
      <alignment horizontal="center" vertical="center"/>
    </xf>
    <xf numFmtId="164" fontId="0" fillId="0" borderId="4" xfId="0" applyBorder="1" applyAlignment="1">
      <alignment vertical="center"/>
    </xf>
    <xf numFmtId="164" fontId="22" fillId="0" borderId="0" xfId="0" applyFont="1" applyAlignment="1">
      <alignment horizontal="center" vertical="center"/>
    </xf>
    <xf numFmtId="164" fontId="0" fillId="0" borderId="0" xfId="0" applyAlignment="1"/>
  </cellXfs>
  <cellStyles count="7">
    <cellStyle name="Comma" xfId="1" builtinId="3"/>
    <cellStyle name="Date" xfId="2"/>
    <cellStyle name="Fixed" xfId="3"/>
    <cellStyle name="Heading1" xfId="4"/>
    <cellStyle name="Heading2" xfId="5"/>
    <cellStyle name="Normal" xfId="0" builtinId="0"/>
    <cellStyle name="Total" xfId="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200">
                <a:latin typeface="+mn-lt"/>
              </a:rPr>
              <a:t>N355CP Center of Gravity Limits</a:t>
            </a:r>
          </a:p>
        </c:rich>
      </c:tx>
      <c:layout>
        <c:manualLayout>
          <c:xMode val="edge"/>
          <c:yMode val="edge"/>
          <c:x val="0.30495851325035983"/>
          <c:y val="2.87647297676307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43653235221425"/>
          <c:y val="0.12351966264749671"/>
          <c:w val="0.79629789636762227"/>
          <c:h val="0.7732669291767944"/>
        </c:manualLayout>
      </c:layout>
      <c:scatterChart>
        <c:scatterStyle val="lineMarker"/>
        <c:varyColors val="0"/>
        <c:ser>
          <c:idx val="0"/>
          <c:order val="0"/>
          <c:tx>
            <c:v>Airplane CG</c:v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rgbClr val="FF0000"/>
              </a:solidFill>
              <a:ln>
                <a:solidFill>
                  <a:srgbClr val="FFFF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1.8138612714686479E-2"/>
                  <c:y val="3.20402032567778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'C182T - N355CP'!$D$22</c:f>
              <c:numCache>
                <c:formatCode>_(* #,##0.00_);_(* \(#,##0.00\);_(* "-"??_);_(@_)</c:formatCode>
                <c:ptCount val="1"/>
                <c:pt idx="0">
                  <c:v>40.29</c:v>
                </c:pt>
              </c:numCache>
            </c:numRef>
          </c:xVal>
          <c:yVal>
            <c:numRef>
              <c:f>'C182T - N355CP'!$C$22</c:f>
              <c:numCache>
                <c:formatCode>#,##0_);\(#,##0\)</c:formatCode>
                <c:ptCount val="1"/>
                <c:pt idx="0">
                  <c:v>2083</c:v>
                </c:pt>
              </c:numCache>
            </c:numRef>
          </c:yVal>
          <c:smooth val="0"/>
        </c:ser>
        <c:ser>
          <c:idx val="1"/>
          <c:order val="1"/>
          <c:tx>
            <c:v>CG Value</c:v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00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yVal>
            <c:numRef>
              <c:f>'C182T - N355CP'!$C$22</c:f>
              <c:numCache>
                <c:formatCode>#,##0_);\(#,##0\)</c:formatCode>
                <c:ptCount val="1"/>
                <c:pt idx="0">
                  <c:v>2083</c:v>
                </c:pt>
              </c:numCache>
            </c:numRef>
          </c:yVal>
          <c:smooth val="0"/>
        </c:ser>
        <c:ser>
          <c:idx val="2"/>
          <c:order val="2"/>
          <c:tx>
            <c:v>Envelope</c:v>
          </c:tx>
          <c:spPr>
            <a:ln w="28575">
              <a:solidFill>
                <a:srgbClr val="0066FF"/>
              </a:solidFill>
            </a:ln>
          </c:spPr>
          <c:marker>
            <c:symbol val="none"/>
          </c:marker>
          <c:xVal>
            <c:numRef>
              <c:f>'Graph Envelope'!$C$14:$C$21</c:f>
              <c:numCache>
                <c:formatCode>General_)</c:formatCode>
                <c:ptCount val="8"/>
                <c:pt idx="0">
                  <c:v>33</c:v>
                </c:pt>
                <c:pt idx="1">
                  <c:v>33</c:v>
                </c:pt>
                <c:pt idx="2">
                  <c:v>35.5</c:v>
                </c:pt>
                <c:pt idx="3">
                  <c:v>39</c:v>
                </c:pt>
                <c:pt idx="4">
                  <c:v>46</c:v>
                </c:pt>
                <c:pt idx="5">
                  <c:v>46</c:v>
                </c:pt>
              </c:numCache>
            </c:numRef>
          </c:xVal>
          <c:yVal>
            <c:numRef>
              <c:f>'Graph Envelope'!$D$14:$D$21</c:f>
              <c:numCache>
                <c:formatCode>General_)</c:formatCode>
                <c:ptCount val="8"/>
                <c:pt idx="0">
                  <c:v>1800</c:v>
                </c:pt>
                <c:pt idx="1">
                  <c:v>2250</c:v>
                </c:pt>
                <c:pt idx="2">
                  <c:v>2700</c:v>
                </c:pt>
                <c:pt idx="3">
                  <c:v>2950</c:v>
                </c:pt>
                <c:pt idx="4">
                  <c:v>2950</c:v>
                </c:pt>
                <c:pt idx="5">
                  <c:v>1800</c:v>
                </c:pt>
              </c:numCache>
            </c:numRef>
          </c:yVal>
          <c:smooth val="0"/>
        </c:ser>
        <c:ser>
          <c:idx val="3"/>
          <c:order val="3"/>
          <c:tx>
            <c:v>Takeoff Envelope</c:v>
          </c:tx>
          <c:spPr>
            <a:ln w="28575">
              <a:solidFill>
                <a:srgbClr val="C00000"/>
              </a:solidFill>
              <a:prstDash val="sysDash"/>
            </a:ln>
          </c:spPr>
          <c:marker>
            <c:symbol val="none"/>
          </c:marker>
          <c:xVal>
            <c:numRef>
              <c:f>'Graph Envelope'!$F$14:$F$18</c:f>
              <c:numCache>
                <c:formatCode>General_)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46</c:v>
                </c:pt>
                <c:pt idx="3">
                  <c:v>46</c:v>
                </c:pt>
              </c:numCache>
            </c:numRef>
          </c:xVal>
          <c:yVal>
            <c:numRef>
              <c:f>'Graph Envelope'!$G$14:$G$18</c:f>
              <c:numCache>
                <c:formatCode>General_)</c:formatCode>
                <c:ptCount val="5"/>
                <c:pt idx="0">
                  <c:v>2950</c:v>
                </c:pt>
                <c:pt idx="1">
                  <c:v>3100</c:v>
                </c:pt>
                <c:pt idx="2">
                  <c:v>3100</c:v>
                </c:pt>
                <c:pt idx="3">
                  <c:v>2950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494136"/>
        <c:axId val="3204792"/>
      </c:scatterChart>
      <c:valAx>
        <c:axId val="186494136"/>
        <c:scaling>
          <c:orientation val="minMax"/>
          <c:max val="48"/>
          <c:min val="32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>
                    <a:latin typeface="+mn-lt"/>
                  </a:rPr>
                  <a:t>Airplane C.G. Location - Inches Aft of Datum</a:t>
                </a:r>
              </a:p>
            </c:rich>
          </c:tx>
          <c:layout>
            <c:manualLayout>
              <c:xMode val="edge"/>
              <c:yMode val="edge"/>
              <c:x val="0.30658496316992634"/>
              <c:y val="0.942472047453398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204792"/>
        <c:crosses val="autoZero"/>
        <c:crossBetween val="midCat"/>
        <c:majorUnit val="1"/>
        <c:minorUnit val="1"/>
      </c:valAx>
      <c:valAx>
        <c:axId val="3204792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>
                    <a:latin typeface="+mn-lt"/>
                  </a:rPr>
                  <a:t>Loaded Airplane Weight (Pounds)</a:t>
                </a:r>
              </a:p>
            </c:rich>
          </c:tx>
          <c:layout>
            <c:manualLayout>
              <c:xMode val="edge"/>
              <c:yMode val="edge"/>
              <c:x val="1.8518542037084074E-2"/>
              <c:y val="0.350254304336359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186494136"/>
        <c:crosses val="autoZero"/>
        <c:crossBetween val="midCat"/>
        <c:majorUnit val="100"/>
        <c:minorUnit val="2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25" l="0.25" r="0.25" t="0.25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9</xdr:row>
      <xdr:rowOff>0</xdr:rowOff>
    </xdr:from>
    <xdr:to>
      <xdr:col>12</xdr:col>
      <xdr:colOff>838200</xdr:colOff>
      <xdr:row>43</xdr:row>
      <xdr:rowOff>9525</xdr:rowOff>
    </xdr:to>
    <xdr:graphicFrame macro="">
      <xdr:nvGraphicFramePr>
        <xdr:cNvPr id="10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428625</xdr:colOff>
      <xdr:row>1</xdr:row>
      <xdr:rowOff>123825</xdr:rowOff>
    </xdr:from>
    <xdr:to>
      <xdr:col>0</xdr:col>
      <xdr:colOff>1209675</xdr:colOff>
      <xdr:row>6</xdr:row>
      <xdr:rowOff>38100</xdr:rowOff>
    </xdr:to>
    <xdr:pic>
      <xdr:nvPicPr>
        <xdr:cNvPr id="1097" name="Picture 2" descr="NJWG Patch Flat.gif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7810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219075</xdr:colOff>
      <xdr:row>1</xdr:row>
      <xdr:rowOff>38100</xdr:rowOff>
    </xdr:from>
    <xdr:to>
      <xdr:col>12</xdr:col>
      <xdr:colOff>561975</xdr:colOff>
      <xdr:row>7</xdr:row>
      <xdr:rowOff>161925</xdr:rowOff>
    </xdr:to>
    <xdr:pic>
      <xdr:nvPicPr>
        <xdr:cNvPr id="1098" name="Picture 6" descr="N355CP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200025"/>
          <a:ext cx="17907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0.32345</cdr:x>
      <cdr:y>0.08242</cdr:y>
    </cdr:from>
    <cdr:to>
      <cdr:x>0.71352</cdr:x>
      <cdr:y>0.1161</cdr:y>
    </cdr:to>
    <cdr:sp macro="" textlink="">
      <cdr:nvSpPr>
        <cdr:cNvPr id="30738" name="Text Box 10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60" y="467952"/>
          <a:ext cx="1809419" cy="18986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270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+mn-lt"/>
              <a:cs typeface="Arial"/>
            </a:rPr>
            <a:t>Normal Category</a:t>
          </a:r>
        </a:p>
      </cdr:txBody>
    </cdr:sp>
  </cdr:relSizeAnchor>
  <cdr:relSizeAnchor xmlns:cdr="http://schemas.openxmlformats.org/drawingml/2006/chartDrawing">
    <cdr:from>
      <cdr:x>0.60081</cdr:x>
      <cdr:y>0.20198</cdr:y>
    </cdr:from>
    <cdr:to>
      <cdr:x>0.80821</cdr:x>
      <cdr:y>0.23285</cdr:y>
    </cdr:to>
    <cdr:sp macro="" textlink="">
      <cdr:nvSpPr>
        <cdr:cNvPr id="30744" name="Text Box 10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8467" y="1206260"/>
          <a:ext cx="979840" cy="1843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chemeClr val="tx1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chemeClr val="tx1"/>
              </a:solidFill>
              <a:latin typeface="+mn-lt"/>
              <a:cs typeface="Arial"/>
            </a:rPr>
            <a:t>Take Off Only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8"/>
  <sheetViews>
    <sheetView tabSelected="1" zoomScaleNormal="100" zoomScaleSheetLayoutView="100" zoomScalePageLayoutView="50" workbookViewId="0">
      <selection activeCell="I3" sqref="I3:J3"/>
    </sheetView>
  </sheetViews>
  <sheetFormatPr defaultColWidth="9.77734375" defaultRowHeight="12.75" x14ac:dyDescent="0.2"/>
  <cols>
    <col min="1" max="1" width="19.88671875" style="2" customWidth="1"/>
    <col min="2" max="2" width="7.109375" style="2" customWidth="1"/>
    <col min="3" max="3" width="5" style="2" customWidth="1"/>
    <col min="4" max="4" width="5.88671875" style="2" customWidth="1"/>
    <col min="5" max="5" width="6.109375" style="2" customWidth="1"/>
    <col min="6" max="6" width="3.33203125" style="2" customWidth="1"/>
    <col min="7" max="7" width="3" style="2" customWidth="1"/>
    <col min="8" max="11" width="9.77734375" style="2"/>
    <col min="12" max="12" width="7.109375" style="2" customWidth="1"/>
    <col min="13" max="13" width="11.44140625" style="2" customWidth="1"/>
    <col min="14" max="16384" width="9.77734375" style="2"/>
  </cols>
  <sheetData>
    <row r="2" spans="1:10" ht="15.75" x14ac:dyDescent="0.2">
      <c r="A2" s="67"/>
      <c r="B2" s="69" t="s">
        <v>32</v>
      </c>
      <c r="C2" s="70"/>
      <c r="D2" s="70"/>
      <c r="E2" s="69" t="s">
        <v>33</v>
      </c>
      <c r="F2" s="70"/>
      <c r="G2" s="70"/>
      <c r="H2" s="68"/>
      <c r="I2" s="69" t="s">
        <v>34</v>
      </c>
      <c r="J2" s="83"/>
    </row>
    <row r="3" spans="1:10" ht="15" x14ac:dyDescent="0.2">
      <c r="A3" s="68"/>
      <c r="B3" s="84"/>
      <c r="C3" s="85"/>
      <c r="D3" s="86"/>
      <c r="E3" s="87"/>
      <c r="F3" s="88"/>
      <c r="G3" s="88"/>
      <c r="H3" s="89"/>
      <c r="I3" s="84"/>
      <c r="J3" s="86"/>
    </row>
    <row r="4" spans="1:10" ht="15" x14ac:dyDescent="0.2">
      <c r="A4" s="68"/>
      <c r="B4" s="90" t="s">
        <v>35</v>
      </c>
      <c r="C4" s="66"/>
      <c r="D4" s="91"/>
      <c r="E4" s="92" t="s">
        <v>36</v>
      </c>
      <c r="F4" s="91"/>
      <c r="G4" s="91"/>
      <c r="H4" s="93"/>
      <c r="I4" s="56" t="s">
        <v>37</v>
      </c>
      <c r="J4" s="57"/>
    </row>
    <row r="5" spans="1:10" ht="15" x14ac:dyDescent="0.2">
      <c r="A5" s="68"/>
      <c r="B5" s="65" t="s">
        <v>38</v>
      </c>
      <c r="C5" s="66"/>
      <c r="D5" s="66"/>
      <c r="E5" s="64"/>
      <c r="F5" s="64"/>
      <c r="G5" s="64"/>
      <c r="H5" s="64"/>
      <c r="I5" s="64"/>
      <c r="J5" s="64"/>
    </row>
    <row r="6" spans="1:10" ht="15" x14ac:dyDescent="0.2">
      <c r="A6" s="68"/>
      <c r="B6" s="65" t="s">
        <v>39</v>
      </c>
      <c r="C6" s="66"/>
      <c r="D6" s="66"/>
      <c r="E6" s="64"/>
      <c r="F6" s="64"/>
      <c r="G6" s="64"/>
      <c r="H6" s="64"/>
      <c r="I6" s="64"/>
      <c r="J6" s="64"/>
    </row>
    <row r="7" spans="1:10" ht="15" x14ac:dyDescent="0.2">
      <c r="A7" s="68"/>
      <c r="B7" s="58" t="s">
        <v>40</v>
      </c>
      <c r="C7" s="59"/>
      <c r="D7" s="60"/>
      <c r="E7" s="64"/>
      <c r="F7" s="64"/>
      <c r="G7" s="64"/>
      <c r="H7" s="64"/>
      <c r="I7" s="64"/>
      <c r="J7" s="64"/>
    </row>
    <row r="8" spans="1:10" ht="15" x14ac:dyDescent="0.2">
      <c r="A8" s="68"/>
      <c r="B8" s="61"/>
      <c r="C8" s="62"/>
      <c r="D8" s="63"/>
      <c r="E8" s="64"/>
      <c r="F8" s="64"/>
      <c r="G8" s="64"/>
      <c r="H8" s="64"/>
      <c r="I8" s="64"/>
      <c r="J8" s="64"/>
    </row>
    <row r="10" spans="1:10" ht="15" x14ac:dyDescent="0.2">
      <c r="A10" s="74" t="s">
        <v>42</v>
      </c>
      <c r="B10" s="75"/>
      <c r="C10" s="75"/>
      <c r="D10" s="75"/>
      <c r="E10" s="76"/>
      <c r="F10" s="1"/>
    </row>
    <row r="11" spans="1:10" x14ac:dyDescent="0.2">
      <c r="A11" s="54" t="s">
        <v>41</v>
      </c>
      <c r="B11" s="22" t="s">
        <v>3</v>
      </c>
      <c r="C11" s="22" t="s">
        <v>0</v>
      </c>
      <c r="D11" s="22" t="s">
        <v>6</v>
      </c>
      <c r="E11" s="22" t="s">
        <v>1</v>
      </c>
      <c r="F11" s="1"/>
    </row>
    <row r="12" spans="1:10" x14ac:dyDescent="0.2">
      <c r="A12" s="31" t="s">
        <v>7</v>
      </c>
      <c r="B12" s="26">
        <v>2059.8000000000002</v>
      </c>
      <c r="C12" s="27">
        <f t="shared" ref="C12:C18" si="0">B12</f>
        <v>2059.8000000000002</v>
      </c>
      <c r="D12" s="34">
        <v>39.49</v>
      </c>
      <c r="E12" s="28">
        <f>SUM(C12*D12)/1000</f>
        <v>81.341502000000006</v>
      </c>
      <c r="F12" s="4"/>
    </row>
    <row r="13" spans="1:10" x14ac:dyDescent="0.2">
      <c r="A13" s="32" t="s">
        <v>8</v>
      </c>
      <c r="B13" s="26">
        <v>0</v>
      </c>
      <c r="C13" s="29">
        <f t="shared" si="0"/>
        <v>0</v>
      </c>
      <c r="D13" s="35">
        <v>37</v>
      </c>
      <c r="E13" s="28">
        <f t="shared" ref="E13:E19" si="1">SUM(C13*D13)/1000</f>
        <v>0</v>
      </c>
      <c r="F13" s="1"/>
    </row>
    <row r="14" spans="1:10" x14ac:dyDescent="0.2">
      <c r="A14" s="33" t="s">
        <v>9</v>
      </c>
      <c r="B14" s="26">
        <v>0</v>
      </c>
      <c r="C14" s="29">
        <f t="shared" si="0"/>
        <v>0</v>
      </c>
      <c r="D14" s="35">
        <v>37</v>
      </c>
      <c r="E14" s="28">
        <f t="shared" si="1"/>
        <v>0</v>
      </c>
      <c r="F14" s="1"/>
    </row>
    <row r="15" spans="1:10" x14ac:dyDescent="0.2">
      <c r="A15" s="32" t="s">
        <v>10</v>
      </c>
      <c r="B15" s="26">
        <v>0</v>
      </c>
      <c r="C15" s="29">
        <f t="shared" si="0"/>
        <v>0</v>
      </c>
      <c r="D15" s="35">
        <v>74</v>
      </c>
      <c r="E15" s="28">
        <f t="shared" si="1"/>
        <v>0</v>
      </c>
      <c r="F15" s="1"/>
    </row>
    <row r="16" spans="1:10" x14ac:dyDescent="0.2">
      <c r="A16" s="33" t="s">
        <v>11</v>
      </c>
      <c r="B16" s="26">
        <v>0</v>
      </c>
      <c r="C16" s="29">
        <f t="shared" si="0"/>
        <v>0</v>
      </c>
      <c r="D16" s="35">
        <v>74</v>
      </c>
      <c r="E16" s="28">
        <f t="shared" si="1"/>
        <v>0</v>
      </c>
      <c r="F16" s="1"/>
    </row>
    <row r="17" spans="1:6" x14ac:dyDescent="0.2">
      <c r="A17" s="31" t="s">
        <v>12</v>
      </c>
      <c r="B17" s="26">
        <v>30</v>
      </c>
      <c r="C17" s="29">
        <f t="shared" si="0"/>
        <v>30</v>
      </c>
      <c r="D17" s="35">
        <v>97</v>
      </c>
      <c r="E17" s="28">
        <f t="shared" si="1"/>
        <v>2.91</v>
      </c>
      <c r="F17" s="1"/>
    </row>
    <row r="18" spans="1:6" x14ac:dyDescent="0.2">
      <c r="A18" s="31" t="s">
        <v>13</v>
      </c>
      <c r="B18" s="30">
        <v>0</v>
      </c>
      <c r="C18" s="29">
        <f t="shared" si="0"/>
        <v>0</v>
      </c>
      <c r="D18" s="35">
        <v>116</v>
      </c>
      <c r="E18" s="28">
        <f t="shared" si="1"/>
        <v>0</v>
      </c>
      <c r="F18" s="1"/>
    </row>
    <row r="19" spans="1:6" ht="13.5" thickBot="1" x14ac:dyDescent="0.25">
      <c r="A19" s="25" t="s">
        <v>30</v>
      </c>
      <c r="B19" s="47">
        <v>0</v>
      </c>
      <c r="C19" s="29">
        <f>B19*6</f>
        <v>0</v>
      </c>
      <c r="D19" s="42">
        <v>46</v>
      </c>
      <c r="E19" s="43">
        <f t="shared" si="1"/>
        <v>0</v>
      </c>
      <c r="F19" s="1"/>
    </row>
    <row r="20" spans="1:6" ht="15" x14ac:dyDescent="0.2">
      <c r="A20" s="77" t="s">
        <v>19</v>
      </c>
      <c r="B20" s="78"/>
      <c r="C20" s="44">
        <f>SUM(C12:C19)</f>
        <v>2089.8000000000002</v>
      </c>
      <c r="D20" s="45">
        <f>ROUND((E20*1000)/C20,2)</f>
        <v>40.32</v>
      </c>
      <c r="E20" s="46">
        <f>SUM(E12:E19)</f>
        <v>84.251502000000002</v>
      </c>
      <c r="F20" s="1"/>
    </row>
    <row r="21" spans="1:6" ht="15.75" thickBot="1" x14ac:dyDescent="0.25">
      <c r="A21" s="79" t="s">
        <v>20</v>
      </c>
      <c r="B21" s="80"/>
      <c r="C21" s="36">
        <v>-7</v>
      </c>
      <c r="D21" s="37">
        <f>D19</f>
        <v>46</v>
      </c>
      <c r="E21" s="38">
        <f>ROUND(C21*D21/1000,2)</f>
        <v>-0.32</v>
      </c>
      <c r="F21" s="1"/>
    </row>
    <row r="22" spans="1:6" ht="15.75" thickTop="1" x14ac:dyDescent="0.2">
      <c r="A22" s="81" t="s">
        <v>29</v>
      </c>
      <c r="B22" s="82"/>
      <c r="C22" s="39">
        <f>ROUND(SUM(C20:C21),0)</f>
        <v>2083</v>
      </c>
      <c r="D22" s="40">
        <f>ROUND((E22*1000)/C22,2)</f>
        <v>40.29</v>
      </c>
      <c r="E22" s="41">
        <f>SUM(E20:E21)</f>
        <v>83.931502000000009</v>
      </c>
      <c r="F22" s="1"/>
    </row>
    <row r="23" spans="1:6" ht="15" x14ac:dyDescent="0.2">
      <c r="A23" s="3" t="s">
        <v>14</v>
      </c>
      <c r="B23" s="17">
        <v>3100</v>
      </c>
      <c r="C23" s="12" t="str">
        <f>IF(C22&gt;B23,C22-B23,"Ok")</f>
        <v>Ok</v>
      </c>
      <c r="D23" s="73" t="str">
        <f>IF(C22&gt;B23,"Over Gross","")</f>
        <v/>
      </c>
      <c r="E23" s="59"/>
      <c r="F23" s="1"/>
    </row>
    <row r="24" spans="1:6" x14ac:dyDescent="0.2">
      <c r="A24" s="3" t="s">
        <v>27</v>
      </c>
      <c r="B24" s="12">
        <f>B23-B12</f>
        <v>1040.1999999999998</v>
      </c>
      <c r="C24" s="12"/>
      <c r="D24" s="1"/>
      <c r="E24" s="18"/>
      <c r="F24" s="1"/>
    </row>
    <row r="25" spans="1:6" x14ac:dyDescent="0.2">
      <c r="A25" s="3" t="s">
        <v>28</v>
      </c>
      <c r="B25" s="12">
        <f>C22-B12</f>
        <v>23.199999999999818</v>
      </c>
      <c r="C25" s="12"/>
      <c r="D25" s="1"/>
      <c r="E25" s="18"/>
      <c r="F25" s="1"/>
    </row>
    <row r="26" spans="1:6" x14ac:dyDescent="0.2">
      <c r="A26" s="3" t="s">
        <v>15</v>
      </c>
      <c r="B26" s="12">
        <f>B24-B25</f>
        <v>1017</v>
      </c>
      <c r="C26" s="12"/>
      <c r="D26" s="1"/>
      <c r="E26" s="18"/>
      <c r="F26" s="1"/>
    </row>
    <row r="27" spans="1:6" x14ac:dyDescent="0.2">
      <c r="A27" s="1"/>
      <c r="B27" s="1"/>
      <c r="C27" s="1"/>
      <c r="D27" s="1"/>
      <c r="E27" s="1"/>
    </row>
    <row r="28" spans="1:6" s="5" customFormat="1" x14ac:dyDescent="0.2">
      <c r="A28" s="19" t="s">
        <v>16</v>
      </c>
    </row>
    <row r="29" spans="1:6" s="5" customFormat="1" x14ac:dyDescent="0.2">
      <c r="A29" s="6" t="s">
        <v>21</v>
      </c>
    </row>
    <row r="30" spans="1:6" s="5" customFormat="1" x14ac:dyDescent="0.2">
      <c r="A30" s="6" t="s">
        <v>4</v>
      </c>
    </row>
    <row r="31" spans="1:6" s="5" customFormat="1" x14ac:dyDescent="0.2">
      <c r="A31" s="21" t="s">
        <v>5</v>
      </c>
    </row>
    <row r="32" spans="1:6" s="5" customFormat="1" ht="15" x14ac:dyDescent="0.2">
      <c r="A32" s="71" t="s">
        <v>49</v>
      </c>
      <c r="B32" s="72"/>
      <c r="C32" s="72"/>
      <c r="D32" s="72"/>
      <c r="E32" s="72"/>
      <c r="F32" s="72"/>
    </row>
    <row r="33" spans="1:12" s="5" customFormat="1" x14ac:dyDescent="0.2"/>
    <row r="34" spans="1:12" s="5" customFormat="1" ht="15" x14ac:dyDescent="0.2">
      <c r="A34"/>
      <c r="B34" s="20" t="s">
        <v>0</v>
      </c>
      <c r="C34" s="20" t="s">
        <v>2</v>
      </c>
      <c r="D34" s="20" t="s">
        <v>22</v>
      </c>
      <c r="E34" s="20" t="s">
        <v>23</v>
      </c>
      <c r="F34" s="20" t="s">
        <v>31</v>
      </c>
      <c r="G34" s="20" t="s">
        <v>24</v>
      </c>
    </row>
    <row r="35" spans="1:12" s="5" customFormat="1" x14ac:dyDescent="0.2">
      <c r="A35" s="23" t="s">
        <v>17</v>
      </c>
      <c r="B35" s="11">
        <f>B23</f>
        <v>3100</v>
      </c>
      <c r="C35" s="11">
        <v>110</v>
      </c>
      <c r="D35" s="11">
        <v>140</v>
      </c>
      <c r="E35" s="11">
        <v>76</v>
      </c>
      <c r="F35" s="11">
        <v>51</v>
      </c>
      <c r="G35" s="11">
        <v>41</v>
      </c>
    </row>
    <row r="36" spans="1:12" s="7" customFormat="1" ht="15" x14ac:dyDescent="0.2">
      <c r="A36" s="24" t="s">
        <v>18</v>
      </c>
      <c r="B36" s="11">
        <f>ROUND(C22,0)</f>
        <v>2083</v>
      </c>
      <c r="C36" s="11">
        <f>ROUND(SQRT($B$36/$B$35)*C35,0)</f>
        <v>90</v>
      </c>
      <c r="D36" s="11">
        <f>ROUND(SQRT($B$36/$B$35)*D35,0)</f>
        <v>115</v>
      </c>
      <c r="E36" s="11">
        <f>ROUND(SQRT($B$36/$B$35)*E35,0)</f>
        <v>62</v>
      </c>
      <c r="F36" s="11">
        <f>ROUND(SQRT($B$36/$B$35)*F35,0)</f>
        <v>42</v>
      </c>
      <c r="G36" s="11">
        <f>ROUND(SQRT($B$36/$B$35)*G35,0)</f>
        <v>34</v>
      </c>
    </row>
    <row r="37" spans="1:12" s="7" customFormat="1" ht="15" x14ac:dyDescent="0.2">
      <c r="C37" s="20"/>
      <c r="D37" s="20"/>
    </row>
    <row r="38" spans="1:12" s="7" customFormat="1" ht="15" x14ac:dyDescent="0.2">
      <c r="C38" s="10"/>
      <c r="D38" s="11"/>
    </row>
    <row r="39" spans="1:12" s="7" customFormat="1" ht="15" x14ac:dyDescent="0.2">
      <c r="C39" s="10"/>
      <c r="D39" s="11"/>
    </row>
    <row r="40" spans="1:12" s="7" customFormat="1" ht="15" x14ac:dyDescent="0.2"/>
    <row r="41" spans="1:12" s="7" customFormat="1" ht="15" x14ac:dyDescent="0.2"/>
    <row r="42" spans="1:12" s="7" customFormat="1" ht="15" x14ac:dyDescent="0.2"/>
    <row r="43" spans="1:12" s="7" customFormat="1" ht="15" x14ac:dyDescent="0.2">
      <c r="F43" s="48"/>
      <c r="G43" s="48"/>
    </row>
    <row r="44" spans="1:12" s="7" customFormat="1" ht="15" x14ac:dyDescent="0.2"/>
    <row r="45" spans="1:12" x14ac:dyDescent="0.2">
      <c r="A45" s="50" t="s">
        <v>47</v>
      </c>
      <c r="B45" s="1"/>
      <c r="C45" s="1"/>
      <c r="D45" s="1"/>
      <c r="E45" s="1"/>
      <c r="H45" s="52" t="s">
        <v>25</v>
      </c>
      <c r="I45" s="53"/>
      <c r="J45" s="51">
        <f>C22</f>
        <v>2083</v>
      </c>
      <c r="K45" s="49" t="s">
        <v>26</v>
      </c>
      <c r="L45" s="51">
        <f>D22</f>
        <v>40.29</v>
      </c>
    </row>
    <row r="47" spans="1:12" s="7" customFormat="1" ht="15" x14ac:dyDescent="0.2">
      <c r="A47" s="13"/>
      <c r="B47" s="14"/>
    </row>
    <row r="48" spans="1:12" s="7" customFormat="1" ht="15" x14ac:dyDescent="0.2">
      <c r="A48" s="14"/>
      <c r="B48" s="14"/>
    </row>
    <row r="49" spans="1:5" s="7" customFormat="1" ht="15" x14ac:dyDescent="0.2">
      <c r="A49" s="14"/>
      <c r="B49" s="14"/>
    </row>
    <row r="50" spans="1:5" s="7" customFormat="1" ht="15" x14ac:dyDescent="0.2">
      <c r="A50" s="14"/>
      <c r="B50" s="14"/>
    </row>
    <row r="51" spans="1:5" s="7" customFormat="1" ht="15" x14ac:dyDescent="0.2">
      <c r="A51" s="14"/>
      <c r="B51" s="14"/>
    </row>
    <row r="52" spans="1:5" s="7" customFormat="1" ht="15" x14ac:dyDescent="0.2">
      <c r="A52" s="14"/>
      <c r="B52" s="14"/>
    </row>
    <row r="53" spans="1:5" s="7" customFormat="1" ht="15" x14ac:dyDescent="0.2">
      <c r="A53" s="14"/>
      <c r="B53" s="14"/>
    </row>
    <row r="54" spans="1:5" s="7" customFormat="1" ht="15" x14ac:dyDescent="0.2">
      <c r="A54" s="14"/>
      <c r="B54" s="14"/>
    </row>
    <row r="55" spans="1:5" s="7" customFormat="1" ht="15" x14ac:dyDescent="0.2">
      <c r="A55" s="14"/>
      <c r="B55" s="14"/>
    </row>
    <row r="56" spans="1:5" s="7" customFormat="1" ht="15" x14ac:dyDescent="0.2">
      <c r="A56" s="14"/>
      <c r="B56" s="14"/>
    </row>
    <row r="57" spans="1:5" s="7" customFormat="1" ht="15" x14ac:dyDescent="0.2">
      <c r="A57" s="14"/>
      <c r="B57" s="14"/>
    </row>
    <row r="58" spans="1:5" s="7" customFormat="1" ht="15" x14ac:dyDescent="0.2">
      <c r="A58" s="14"/>
      <c r="B58" s="14"/>
    </row>
    <row r="59" spans="1:5" s="7" customFormat="1" ht="15" x14ac:dyDescent="0.2">
      <c r="A59" s="14"/>
      <c r="B59" s="14"/>
    </row>
    <row r="60" spans="1:5" s="7" customFormat="1" ht="15" x14ac:dyDescent="0.2">
      <c r="A60" s="14"/>
      <c r="B60" s="14"/>
    </row>
    <row r="61" spans="1:5" s="7" customFormat="1" ht="15" x14ac:dyDescent="0.2">
      <c r="A61" s="14"/>
      <c r="B61" s="14"/>
    </row>
    <row r="62" spans="1:5" x14ac:dyDescent="0.2">
      <c r="A62" s="15"/>
      <c r="B62" s="14"/>
      <c r="C62" s="1"/>
      <c r="D62" s="1"/>
      <c r="E62" s="1"/>
    </row>
    <row r="63" spans="1:5" x14ac:dyDescent="0.2">
      <c r="A63" s="16"/>
      <c r="B63" s="14"/>
    </row>
    <row r="64" spans="1:5" s="7" customFormat="1" ht="15" x14ac:dyDescent="0.2">
      <c r="A64" s="14"/>
      <c r="B64" s="14"/>
    </row>
    <row r="65" spans="1:5" s="7" customFormat="1" ht="15" x14ac:dyDescent="0.2"/>
    <row r="66" spans="1:5" s="7" customFormat="1" ht="15" x14ac:dyDescent="0.2"/>
    <row r="67" spans="1:5" s="7" customFormat="1" ht="15" x14ac:dyDescent="0.2"/>
    <row r="68" spans="1:5" s="7" customFormat="1" ht="15" x14ac:dyDescent="0.2"/>
    <row r="69" spans="1:5" s="7" customFormat="1" ht="15" x14ac:dyDescent="0.2"/>
    <row r="70" spans="1:5" s="7" customFormat="1" ht="15" x14ac:dyDescent="0.2"/>
    <row r="71" spans="1:5" s="7" customFormat="1" ht="15" x14ac:dyDescent="0.2"/>
    <row r="72" spans="1:5" s="7" customFormat="1" ht="15" x14ac:dyDescent="0.2"/>
    <row r="73" spans="1:5" s="7" customFormat="1" ht="15" x14ac:dyDescent="0.2"/>
    <row r="74" spans="1:5" s="7" customFormat="1" ht="15" x14ac:dyDescent="0.2"/>
    <row r="75" spans="1:5" s="7" customFormat="1" ht="15" x14ac:dyDescent="0.2"/>
    <row r="76" spans="1:5" s="7" customFormat="1" ht="15" x14ac:dyDescent="0.2"/>
    <row r="77" spans="1:5" s="7" customFormat="1" ht="15" x14ac:dyDescent="0.2"/>
    <row r="78" spans="1:5" s="7" customFormat="1" ht="15" x14ac:dyDescent="0.2"/>
    <row r="79" spans="1:5" s="7" customFormat="1" ht="15" x14ac:dyDescent="0.2"/>
    <row r="80" spans="1:5" x14ac:dyDescent="0.2">
      <c r="A80" s="1"/>
      <c r="B80" s="1"/>
      <c r="C80" s="1"/>
      <c r="D80" s="1"/>
      <c r="E80" s="1"/>
    </row>
    <row r="81" spans="1:1" x14ac:dyDescent="0.2">
      <c r="A81" s="8"/>
    </row>
    <row r="83" spans="1:1" s="7" customFormat="1" ht="15" x14ac:dyDescent="0.2"/>
    <row r="84" spans="1:1" s="7" customFormat="1" ht="15" x14ac:dyDescent="0.2"/>
    <row r="85" spans="1:1" s="7" customFormat="1" ht="15" x14ac:dyDescent="0.2"/>
    <row r="86" spans="1:1" s="7" customFormat="1" ht="15" x14ac:dyDescent="0.2"/>
    <row r="87" spans="1:1" s="7" customFormat="1" ht="15" x14ac:dyDescent="0.2"/>
    <row r="88" spans="1:1" s="7" customFormat="1" ht="15" x14ac:dyDescent="0.2"/>
    <row r="89" spans="1:1" s="7" customFormat="1" ht="15" x14ac:dyDescent="0.2"/>
    <row r="90" spans="1:1" s="7" customFormat="1" ht="15" x14ac:dyDescent="0.2"/>
    <row r="91" spans="1:1" s="7" customFormat="1" ht="15" x14ac:dyDescent="0.2"/>
    <row r="92" spans="1:1" s="7" customFormat="1" ht="15" x14ac:dyDescent="0.2"/>
    <row r="93" spans="1:1" s="7" customFormat="1" ht="15" x14ac:dyDescent="0.2"/>
    <row r="94" spans="1:1" s="7" customFormat="1" ht="15" x14ac:dyDescent="0.2"/>
    <row r="95" spans="1:1" s="7" customFormat="1" ht="15" x14ac:dyDescent="0.2"/>
    <row r="96" spans="1:1" s="7" customFormat="1" ht="15" x14ac:dyDescent="0.2"/>
    <row r="97" spans="1:5" s="7" customFormat="1" ht="15" x14ac:dyDescent="0.2"/>
    <row r="98" spans="1:5" x14ac:dyDescent="0.2">
      <c r="A98" s="1"/>
      <c r="B98" s="1"/>
      <c r="C98" s="1"/>
      <c r="D98" s="1"/>
      <c r="E98" s="1"/>
    </row>
    <row r="118" spans="3:5" x14ac:dyDescent="0.2">
      <c r="C118" s="9"/>
      <c r="E118" s="9"/>
    </row>
  </sheetData>
  <mergeCells count="27">
    <mergeCell ref="I2:J2"/>
    <mergeCell ref="B3:D3"/>
    <mergeCell ref="E3:H3"/>
    <mergeCell ref="I3:J3"/>
    <mergeCell ref="B4:D4"/>
    <mergeCell ref="E4:H4"/>
    <mergeCell ref="A2:A8"/>
    <mergeCell ref="B2:D2"/>
    <mergeCell ref="A32:F32"/>
    <mergeCell ref="D23:E23"/>
    <mergeCell ref="A10:E10"/>
    <mergeCell ref="A20:B20"/>
    <mergeCell ref="A21:B21"/>
    <mergeCell ref="A22:B22"/>
    <mergeCell ref="E2:H2"/>
    <mergeCell ref="I4:J4"/>
    <mergeCell ref="B7:D8"/>
    <mergeCell ref="E7:H7"/>
    <mergeCell ref="I7:J7"/>
    <mergeCell ref="E8:H8"/>
    <mergeCell ref="I8:J8"/>
    <mergeCell ref="B5:D5"/>
    <mergeCell ref="E5:H5"/>
    <mergeCell ref="I5:J5"/>
    <mergeCell ref="B6:D6"/>
    <mergeCell ref="E6:H6"/>
    <mergeCell ref="I6:J6"/>
  </mergeCells>
  <phoneticPr fontId="14" type="noConversion"/>
  <pageMargins left="0.5" right="0.5" top="0.4" bottom="0.3" header="0.25" footer="0.25"/>
  <pageSetup scale="8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G25"/>
  <sheetViews>
    <sheetView workbookViewId="0">
      <selection activeCell="F21" sqref="F21"/>
    </sheetView>
  </sheetViews>
  <sheetFormatPr defaultRowHeight="15" x14ac:dyDescent="0.2"/>
  <sheetData>
    <row r="11" spans="2:7" ht="15.75" x14ac:dyDescent="0.2">
      <c r="C11" s="55"/>
      <c r="D11" s="55"/>
    </row>
    <row r="12" spans="2:7" ht="15.75" x14ac:dyDescent="0.2">
      <c r="B12" s="55"/>
      <c r="C12" s="94" t="s">
        <v>43</v>
      </c>
      <c r="D12" s="94"/>
      <c r="F12" s="94" t="s">
        <v>46</v>
      </c>
      <c r="G12" s="95"/>
    </row>
    <row r="13" spans="2:7" ht="15.75" x14ac:dyDescent="0.2">
      <c r="B13" s="55"/>
      <c r="C13" s="55" t="s">
        <v>44</v>
      </c>
      <c r="D13" s="55" t="s">
        <v>45</v>
      </c>
      <c r="F13" s="55" t="s">
        <v>44</v>
      </c>
      <c r="G13" s="55" t="s">
        <v>45</v>
      </c>
    </row>
    <row r="14" spans="2:7" ht="15.75" x14ac:dyDescent="0.2">
      <c r="B14" s="55"/>
      <c r="C14" s="55">
        <v>33</v>
      </c>
      <c r="D14" s="55">
        <v>1800</v>
      </c>
      <c r="F14" s="55">
        <v>39</v>
      </c>
      <c r="G14" s="55">
        <v>2950</v>
      </c>
    </row>
    <row r="15" spans="2:7" ht="15.75" x14ac:dyDescent="0.2">
      <c r="B15" s="55"/>
      <c r="C15" s="55">
        <v>33</v>
      </c>
      <c r="D15" s="55">
        <v>2250</v>
      </c>
      <c r="F15" s="55">
        <v>41</v>
      </c>
      <c r="G15" s="55">
        <v>3100</v>
      </c>
    </row>
    <row r="16" spans="2:7" ht="15.75" x14ac:dyDescent="0.2">
      <c r="B16" s="55"/>
      <c r="C16" s="55">
        <v>35.5</v>
      </c>
      <c r="D16" s="55">
        <v>2700</v>
      </c>
      <c r="F16" s="55">
        <v>46</v>
      </c>
      <c r="G16" s="55">
        <v>3100</v>
      </c>
    </row>
    <row r="17" spans="2:7" ht="15.75" x14ac:dyDescent="0.2">
      <c r="B17" s="55"/>
      <c r="C17" s="55">
        <v>39</v>
      </c>
      <c r="D17" s="55">
        <v>2950</v>
      </c>
      <c r="F17" s="55">
        <v>46</v>
      </c>
      <c r="G17" s="55">
        <v>2950</v>
      </c>
    </row>
    <row r="18" spans="2:7" ht="15.75" x14ac:dyDescent="0.2">
      <c r="B18" s="55"/>
      <c r="C18" s="55">
        <v>46</v>
      </c>
      <c r="D18" s="55">
        <v>2950</v>
      </c>
      <c r="F18" s="55"/>
      <c r="G18" s="55"/>
    </row>
    <row r="19" spans="2:7" ht="15.75" x14ac:dyDescent="0.2">
      <c r="B19" s="55"/>
      <c r="C19" s="55">
        <v>46</v>
      </c>
      <c r="D19" s="55">
        <v>1800</v>
      </c>
    </row>
    <row r="20" spans="2:7" ht="15.75" x14ac:dyDescent="0.2">
      <c r="B20" s="55"/>
      <c r="C20" s="55"/>
      <c r="D20" s="55"/>
      <c r="F20" s="55" t="s">
        <v>48</v>
      </c>
      <c r="G20" s="55" t="s">
        <v>48</v>
      </c>
    </row>
    <row r="21" spans="2:7" ht="15.75" x14ac:dyDescent="0.2">
      <c r="B21" s="55"/>
      <c r="C21" s="55"/>
      <c r="D21" s="55"/>
    </row>
    <row r="22" spans="2:7" ht="15.75" x14ac:dyDescent="0.2">
      <c r="B22" s="55"/>
      <c r="C22" s="55"/>
      <c r="D22" s="55"/>
    </row>
    <row r="23" spans="2:7" ht="15.75" x14ac:dyDescent="0.2">
      <c r="B23" s="55"/>
      <c r="C23" s="55"/>
      <c r="D23" s="55"/>
    </row>
    <row r="24" spans="2:7" ht="15.75" x14ac:dyDescent="0.2">
      <c r="B24" s="55"/>
      <c r="C24" s="55"/>
      <c r="D24" s="55"/>
    </row>
    <row r="25" spans="2:7" ht="15.75" x14ac:dyDescent="0.2">
      <c r="B25" s="55"/>
      <c r="C25" s="55"/>
      <c r="D25" s="55"/>
    </row>
  </sheetData>
  <mergeCells count="2">
    <mergeCell ref="C12:D12"/>
    <mergeCell ref="F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C182T - N355CP</vt:lpstr>
      <vt:lpstr>Graph Envelope</vt:lpstr>
      <vt:lpstr>'C182T - N355CP'!Print_Area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Tom</dc:creator>
  <cp:lastModifiedBy>DoyleWJ</cp:lastModifiedBy>
  <cp:lastPrinted>2012-06-28T11:21:06Z</cp:lastPrinted>
  <dcterms:created xsi:type="dcterms:W3CDTF">2001-08-11T19:39:47Z</dcterms:created>
  <dcterms:modified xsi:type="dcterms:W3CDTF">2014-07-21T21:45:51Z</dcterms:modified>
</cp:coreProperties>
</file>