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ylewj\Documents\Aviation CD\FAA Presentations\Weight-Balance\"/>
    </mc:Choice>
  </mc:AlternateContent>
  <xr:revisionPtr revIDLastSave="0" documentId="13_ncr:1_{690D0028-5106-4011-8C18-01521A91C3FC}" xr6:coauthVersionLast="36" xr6:coauthVersionMax="36" xr10:uidLastSave="{00000000-0000-0000-0000-000000000000}"/>
  <bookViews>
    <workbookView xWindow="0" yWindow="0" windowWidth="23040" windowHeight="9060" xr2:uid="{2E1E4364-EF66-4D8E-AE80-B4C37EF0B47F}"/>
  </bookViews>
  <sheets>
    <sheet name="NTSB_Summary" sheetId="2" r:id="rId1"/>
    <sheet name="NTSB_Details" sheetId="1" r:id="rId2"/>
  </sheets>
  <calcPr calcId="0"/>
</workbook>
</file>

<file path=xl/calcChain.xml><?xml version="1.0" encoding="utf-8"?>
<calcChain xmlns="http://schemas.openxmlformats.org/spreadsheetml/2006/main">
  <c r="E8" i="2" l="1"/>
  <c r="E7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3" i="2"/>
  <c r="B4" i="2"/>
  <c r="B5" i="2"/>
  <c r="B6" i="2"/>
  <c r="B7" i="2"/>
  <c r="D7" i="2" s="1"/>
  <c r="B8" i="2"/>
  <c r="B9" i="2"/>
  <c r="B10" i="2"/>
  <c r="B11" i="2"/>
  <c r="D11" i="2" s="1"/>
  <c r="E11" i="2" s="1"/>
  <c r="B12" i="2"/>
  <c r="B13" i="2"/>
  <c r="B14" i="2"/>
  <c r="B15" i="2"/>
  <c r="B16" i="2"/>
  <c r="B17" i="2"/>
  <c r="B18" i="2"/>
  <c r="B19" i="2"/>
  <c r="B20" i="2"/>
  <c r="B21" i="2"/>
  <c r="B22" i="2"/>
  <c r="B3" i="2"/>
  <c r="D22" i="2"/>
  <c r="D21" i="2"/>
  <c r="D20" i="2"/>
  <c r="D13" i="2"/>
  <c r="D12" i="2"/>
  <c r="D10" i="2"/>
  <c r="D9" i="2"/>
  <c r="D8" i="2"/>
  <c r="D6" i="2"/>
  <c r="D5" i="2"/>
  <c r="D4" i="2"/>
  <c r="AF2" i="1"/>
  <c r="AF3" i="1"/>
  <c r="AF4" i="1"/>
  <c r="AF5" i="1"/>
  <c r="AF6" i="1"/>
  <c r="AF7" i="1"/>
  <c r="AF8" i="1"/>
  <c r="AF9" i="1"/>
  <c r="AF10" i="1"/>
  <c r="AF11" i="1"/>
  <c r="C23" i="2" l="1"/>
  <c r="B23" i="2"/>
  <c r="D3" i="2"/>
  <c r="D14" i="2"/>
  <c r="D15" i="2"/>
  <c r="D16" i="2"/>
  <c r="E16" i="2" s="1"/>
  <c r="D17" i="2"/>
  <c r="D18" i="2"/>
  <c r="D19" i="2"/>
  <c r="D23" i="2" l="1"/>
  <c r="E23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5426E4-AA45-490B-BED6-D37204E018AB}" name="40ac3f96-135c-4221-959d-72f0a97935ecAviationData" type="4" refreshedVersion="0" background="1">
    <webPr xml="1" sourceData="1" url="C:\Users\doylewj\Downloads\40ac3f96-135c-4221-959d-72f0a97935ecAviationData.xml" htmlTables="1" htmlFormat="all"/>
  </connection>
</connections>
</file>

<file path=xl/sharedStrings.xml><?xml version="1.0" encoding="utf-8"?>
<sst xmlns="http://schemas.openxmlformats.org/spreadsheetml/2006/main" count="270" uniqueCount="167">
  <si>
    <t>EventId</t>
  </si>
  <si>
    <t>InvestigationType</t>
  </si>
  <si>
    <t>AccidentNumber</t>
  </si>
  <si>
    <t>EventDate</t>
  </si>
  <si>
    <t>Location</t>
  </si>
  <si>
    <t>Country</t>
  </si>
  <si>
    <t>Latitude</t>
  </si>
  <si>
    <t>Longitude</t>
  </si>
  <si>
    <t>AirportCode</t>
  </si>
  <si>
    <t>AirportName</t>
  </si>
  <si>
    <t>InjurySeverity</t>
  </si>
  <si>
    <t>AircraftDamage</t>
  </si>
  <si>
    <t>AircraftCategory</t>
  </si>
  <si>
    <t>RegistrationNumber</t>
  </si>
  <si>
    <t>Make</t>
  </si>
  <si>
    <t>Model</t>
  </si>
  <si>
    <t>AmateurBuilt</t>
  </si>
  <si>
    <t>NumberOfEngines</t>
  </si>
  <si>
    <t>EngineType</t>
  </si>
  <si>
    <t>FARDescription</t>
  </si>
  <si>
    <t>Schedule</t>
  </si>
  <si>
    <t>PurposeOfFlight</t>
  </si>
  <si>
    <t>AirCarrier</t>
  </si>
  <si>
    <t>TotalFatalInjuries</t>
  </si>
  <si>
    <t>TotalSeriousInjuries</t>
  </si>
  <si>
    <t>TotalMinorInjuries</t>
  </si>
  <si>
    <t>TotalUninjured</t>
  </si>
  <si>
    <t>WeatherCondition</t>
  </si>
  <si>
    <t>BroadPhaseOfFlight</t>
  </si>
  <si>
    <t>ReportStatus</t>
  </si>
  <si>
    <t>PublicationDate</t>
  </si>
  <si>
    <t>20130920X04503</t>
  </si>
  <si>
    <t>20130531X45544</t>
  </si>
  <si>
    <t>20100215X82210</t>
  </si>
  <si>
    <t>20091114X32349</t>
  </si>
  <si>
    <t>20090821X62833</t>
  </si>
  <si>
    <t>20090811X25902</t>
  </si>
  <si>
    <t>20081222X00340</t>
  </si>
  <si>
    <t>20080609X00813</t>
  </si>
  <si>
    <t>20050729X01119</t>
  </si>
  <si>
    <t>20040927X01493</t>
  </si>
  <si>
    <t>Accident</t>
  </si>
  <si>
    <t>ERA13FA424</t>
  </si>
  <si>
    <t>ERA13FA259</t>
  </si>
  <si>
    <t>ERA10FA140</t>
  </si>
  <si>
    <t>ERA10FA062</t>
  </si>
  <si>
    <t>ERA09LA469</t>
  </si>
  <si>
    <t>ERA09LA459</t>
  </si>
  <si>
    <t>ERA09FA100</t>
  </si>
  <si>
    <t>NYC08FA184</t>
  </si>
  <si>
    <t>IAD05LA099</t>
  </si>
  <si>
    <t>IAD04CA042</t>
  </si>
  <si>
    <t>09/20/2013</t>
  </si>
  <si>
    <t>05/31/2013</t>
  </si>
  <si>
    <t>02/15/2010</t>
  </si>
  <si>
    <t>11/14/2009</t>
  </si>
  <si>
    <t>08/21/2009</t>
  </si>
  <si>
    <t>08/12/2009</t>
  </si>
  <si>
    <t>12/21/2008</t>
  </si>
  <si>
    <t>05/17/2008</t>
  </si>
  <si>
    <t>07/17/2005</t>
  </si>
  <si>
    <t>08/29/2004</t>
  </si>
  <si>
    <t>Hamilton Township, NJ</t>
  </si>
  <si>
    <t>Linden, NJ</t>
  </si>
  <si>
    <t>Farmingdale, NJ</t>
  </si>
  <si>
    <t>Dennisville, NJ</t>
  </si>
  <si>
    <t>Teterboro, NJ</t>
  </si>
  <si>
    <t>Sussex, NJ</t>
  </si>
  <si>
    <t>West Creek, NJ</t>
  </si>
  <si>
    <t>Old Bridge, NJ</t>
  </si>
  <si>
    <t>Ocean City, NJ</t>
  </si>
  <si>
    <t>United States</t>
  </si>
  <si>
    <t>LDJ</t>
  </si>
  <si>
    <t>BLM</t>
  </si>
  <si>
    <t>OBI</t>
  </si>
  <si>
    <t>TEB</t>
  </si>
  <si>
    <t>FWN</t>
  </si>
  <si>
    <t>31E</t>
  </si>
  <si>
    <t>3N6</t>
  </si>
  <si>
    <t>26N</t>
  </si>
  <si>
    <t>N/A</t>
  </si>
  <si>
    <t>Linden</t>
  </si>
  <si>
    <t>Monmouth Executive Airport</t>
  </si>
  <si>
    <t>Woodbine Municipal Airport</t>
  </si>
  <si>
    <t>Teterboro Airport</t>
  </si>
  <si>
    <t>Sussex Airport</t>
  </si>
  <si>
    <t>Linden Airport</t>
  </si>
  <si>
    <t>Eagles Nest</t>
  </si>
  <si>
    <t>Old Bridge Airport</t>
  </si>
  <si>
    <t>OCEAN CITY MUNI</t>
  </si>
  <si>
    <t>Non-Fatal</t>
  </si>
  <si>
    <t>Destroyed</t>
  </si>
  <si>
    <t>Substantial</t>
  </si>
  <si>
    <t>Airplane</t>
  </si>
  <si>
    <t>N174BK</t>
  </si>
  <si>
    <t>N176MA</t>
  </si>
  <si>
    <t>N12NA</t>
  </si>
  <si>
    <t>N4499T</t>
  </si>
  <si>
    <t>N167TB</t>
  </si>
  <si>
    <t>N6676S</t>
  </si>
  <si>
    <t>N2109W</t>
  </si>
  <si>
    <t>N5382S</t>
  </si>
  <si>
    <t>N13FH</t>
  </si>
  <si>
    <t>N7573P</t>
  </si>
  <si>
    <t>BROWN ROBERT K</t>
  </si>
  <si>
    <t>DIAMOND AIRCRAFT IND INC</t>
  </si>
  <si>
    <t>CESSNA</t>
  </si>
  <si>
    <t>PIPER</t>
  </si>
  <si>
    <t>RAYTHEON AIRCRAFT COMPANY</t>
  </si>
  <si>
    <t>BEECH</t>
  </si>
  <si>
    <t>Cessna</t>
  </si>
  <si>
    <t>Piper</t>
  </si>
  <si>
    <t>RV7A</t>
  </si>
  <si>
    <t>DA 20-C1</t>
  </si>
  <si>
    <t>T337G</t>
  </si>
  <si>
    <t>PA-28R-200</t>
  </si>
  <si>
    <t>58</t>
  </si>
  <si>
    <t>150</t>
  </si>
  <si>
    <t>C23</t>
  </si>
  <si>
    <t>337A</t>
  </si>
  <si>
    <t>525</t>
  </si>
  <si>
    <t>PA-24-180</t>
  </si>
  <si>
    <t>Yes</t>
  </si>
  <si>
    <t>No</t>
  </si>
  <si>
    <t>Reciprocating</t>
  </si>
  <si>
    <t>Turbo Fan</t>
  </si>
  <si>
    <t>Part 91: General Aviation</t>
  </si>
  <si>
    <t>NSCH</t>
  </si>
  <si>
    <t>Personal</t>
  </si>
  <si>
    <t>Instructional</t>
  </si>
  <si>
    <t>Executive/Corporate</t>
  </si>
  <si>
    <t>Aerial Observation</t>
  </si>
  <si>
    <t>1</t>
  </si>
  <si>
    <t>5</t>
  </si>
  <si>
    <t>2</t>
  </si>
  <si>
    <t>4</t>
  </si>
  <si>
    <t>VMC</t>
  </si>
  <si>
    <t>IMC</t>
  </si>
  <si>
    <t>MANEUVERING</t>
  </si>
  <si>
    <t>TAKEOFF</t>
  </si>
  <si>
    <t>LANDING</t>
  </si>
  <si>
    <t>CRUISE</t>
  </si>
  <si>
    <t>Factual &lt;br /&gt;05/26/2015&lt;br/&gt;Final &lt;br /&gt;06/15/2015</t>
  </si>
  <si>
    <t>Factual &lt;br /&gt;05/18/2015&lt;br/&gt;Final &lt;br /&gt;06/01/2015</t>
  </si>
  <si>
    <t>Factual &lt;br /&gt;12/21/2011&lt;br/&gt;Final &lt;br /&gt;03/08/2012</t>
  </si>
  <si>
    <t>Factual &lt;br /&gt;08/15/2011&lt;br/&gt;Final &lt;br /&gt;10/17/2011</t>
  </si>
  <si>
    <t>Factual &lt;br /&gt;06/09/2011&lt;br/&gt;Final &lt;br /&gt;06/01/2017</t>
  </si>
  <si>
    <t>Factual &lt;br /&gt;06/23/2010&lt;br/&gt;Final &lt;br /&gt;08/12/2010</t>
  </si>
  <si>
    <t>Factual &lt;br /&gt;03/11/2009&lt;br/&gt;Final &lt;br /&gt;06/11/2009</t>
  </si>
  <si>
    <t>Factual &lt;br /&gt;03/05/2010&lt;br/&gt;Final &lt;br /&gt;04/22/2010</t>
  </si>
  <si>
    <t>Factual &lt;br /&gt;09/17/2006&lt;br/&gt;Final &lt;br /&gt;09/18/2006</t>
  </si>
  <si>
    <t>Factual &lt;br /&gt;09/27/2004&lt;br/&gt;Final &lt;br /&gt;12/03/2004</t>
  </si>
  <si>
    <t>06/15/2015</t>
  </si>
  <si>
    <t>06/01/2015</t>
  </si>
  <si>
    <t>03/08/2012</t>
  </si>
  <si>
    <t>10/17/2011</t>
  </si>
  <si>
    <t>06/01/2017</t>
  </si>
  <si>
    <t>08/12/2010</t>
  </si>
  <si>
    <t>06/11/2009</t>
  </si>
  <si>
    <t>04/22/2010</t>
  </si>
  <si>
    <t>09/18/2006</t>
  </si>
  <si>
    <t>12/03/2004</t>
  </si>
  <si>
    <t>Year</t>
  </si>
  <si>
    <t>Fatal</t>
  </si>
  <si>
    <t>Total</t>
  </si>
  <si>
    <t>% Fatal</t>
  </si>
  <si>
    <t>NJ Weight &amp; Balance Accident Severity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</si>
</sst>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49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9" fontId="3" fillId="0" borderId="0" xfId="1" applyFont="1" applyAlignment="1">
      <alignment horizontal="center"/>
    </xf>
    <xf numFmtId="0" fontId="4" fillId="0" borderId="2" xfId="0" applyFont="1" applyBorder="1" applyAlignment="1">
      <alignment horizontal="center"/>
    </xf>
    <xf numFmtId="9" fontId="4" fillId="0" borderId="2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www.ntsb.gov'">
  <Schema ID="Schema1" Namespace="http://www.ntsb.gov">
    <xsd:schema xmlns:xsd="http://www.w3.org/2001/XMLSchema" xmlns:ns0="http://www.ntsb.gov" xmlns="" targetNamespace="http://www.ntsb.gov">
      <xsd:element nillable="true" name="DATA">
        <xsd:complexType>
          <xsd:sequence minOccurs="0">
            <xsd:element minOccurs="0" nillable="true" name="ROWS" form="qualified">
              <xsd:complexType>
                <xsd:sequence minOccurs="0">
                  <xsd:element minOccurs="0" maxOccurs="unbounded" nillable="true" name="ROW" form="qualified">
                    <xsd:complexType>
                      <xsd:attribute name="EventId" form="unqualified" type="xsd:string"/>
                      <xsd:attribute name="InvestigationType" form="unqualified" type="xsd:string"/>
                      <xsd:attribute name="AccidentNumber" form="unqualified" type="xsd:string"/>
                      <xsd:attribute name="EventDate" form="unqualified" type="xsd:string"/>
                      <xsd:attribute name="Location" form="unqualified" type="xsd:string"/>
                      <xsd:attribute name="Country" form="unqualified" type="xsd:string"/>
                      <xsd:attribute name="Latitude" form="unqualified" type="xsd:double"/>
                      <xsd:attribute name="Longitude" form="unqualified" type="xsd:double"/>
                      <xsd:attribute name="AirportCode" form="unqualified" type="xsd:string"/>
                      <xsd:attribute name="AirportName" form="unqualified" type="xsd:string"/>
                      <xsd:attribute name="InjurySeverity" form="unqualified" type="xsd:string"/>
                      <xsd:attribute name="AircraftDamage" form="unqualified" type="xsd:string"/>
                      <xsd:attribute name="AircraftCategory" form="unqualified" type="xsd:string"/>
                      <xsd:attribute name="RegistrationNumber" form="unqualified" type="xsd:string"/>
                      <xsd:attribute name="Make" form="unqualified" type="xsd:string"/>
                      <xsd:attribute name="Model" form="unqualified" type="xsd:string"/>
                      <xsd:attribute name="AmateurBuilt" form="unqualified" type="xsd:string"/>
                      <xsd:attribute name="NumberOfEngines" form="unqualified" type="xsd:integer"/>
                      <xsd:attribute name="EngineType" form="unqualified" type="xsd:string"/>
                      <xsd:attribute name="FARDescription" form="unqualified" type="xsd:string"/>
                      <xsd:attribute name="Schedule" form="unqualified" type="xsd:string"/>
                      <xsd:attribute name="PurposeOfFlight" form="unqualified" type="xsd:string"/>
                      <xsd:attribute name="AirCarrier" form="unqualified" type="xsd:string"/>
                      <xsd:attribute name="TotalFatalInjuries" form="unqualified" type="xsd:string"/>
                      <xsd:attribute name="TotalSeriousInjuries" form="unqualified" type="xsd:string"/>
                      <xsd:attribute name="TotalMinorInjuries" form="unqualified" type="xsd:string"/>
                      <xsd:attribute name="TotalUninjured" form="unqualified" type="xsd:string"/>
                      <xsd:attribute name="WeatherCondition" form="unqualified" type="xsd:string"/>
                      <xsd:attribute name="BroadPhaseOfFlight" form="unqualified" type="xsd:string"/>
                      <xsd:attribute name="ReportStatus" form="unqualified" type="xsd:string"/>
                      <xsd:attribute name="PublicationDate" form="unqualified" type="xsd:string"/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ATA_Map" RootElement="DATA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9EE01E-9748-4EDA-92EA-018DC8F3986C}" name="Table1" displayName="Table1" ref="A1:AF11" tableType="xml" totalsRowShown="0" connectionId="1">
  <autoFilter ref="A1:AF11" xr:uid="{75414FA6-AF38-430D-8A1B-D9DC74CF4268}"/>
  <tableColumns count="32">
    <tableColumn id="1" xr3:uid="{3D525EA6-2171-4640-9931-369C56AD202B}" uniqueName="EventId" name="EventId">
      <xmlColumnPr mapId="1" xpath="/ns1:DATA/ns1:ROWS/ns1:ROW/@EventId" xmlDataType="string"/>
    </tableColumn>
    <tableColumn id="2" xr3:uid="{EDC1AAF4-D989-4DF8-B76D-ED14FACDBCDF}" uniqueName="InvestigationType" name="InvestigationType">
      <xmlColumnPr mapId="1" xpath="/ns1:DATA/ns1:ROWS/ns1:ROW/@InvestigationType" xmlDataType="string"/>
    </tableColumn>
    <tableColumn id="3" xr3:uid="{9A297D65-D0B1-4A9D-8BE7-1761BFE01EF6}" uniqueName="AccidentNumber" name="AccidentNumber">
      <xmlColumnPr mapId="1" xpath="/ns1:DATA/ns1:ROWS/ns1:ROW/@AccidentNumber" xmlDataType="string"/>
    </tableColumn>
    <tableColumn id="4" xr3:uid="{1C978B9C-6111-4FD3-8E7E-F22A1296F57A}" uniqueName="EventDate" name="EventDate">
      <xmlColumnPr mapId="1" xpath="/ns1:DATA/ns1:ROWS/ns1:ROW/@EventDate" xmlDataType="string"/>
    </tableColumn>
    <tableColumn id="5" xr3:uid="{82E76A77-691E-4280-B636-A619692413C8}" uniqueName="Location" name="Location">
      <xmlColumnPr mapId="1" xpath="/ns1:DATA/ns1:ROWS/ns1:ROW/@Location" xmlDataType="string"/>
    </tableColumn>
    <tableColumn id="6" xr3:uid="{E4E10425-0320-4455-9A91-EDBC196CCAB0}" uniqueName="Country" name="Country">
      <xmlColumnPr mapId="1" xpath="/ns1:DATA/ns1:ROWS/ns1:ROW/@Country" xmlDataType="string"/>
    </tableColumn>
    <tableColumn id="7" xr3:uid="{996B47C5-2239-4828-8FA3-99D5DE81F43E}" uniqueName="Latitude" name="Latitude">
      <xmlColumnPr mapId="1" xpath="/ns1:DATA/ns1:ROWS/ns1:ROW/@Latitude" xmlDataType="double"/>
    </tableColumn>
    <tableColumn id="8" xr3:uid="{26CEA619-1374-4095-9846-E8AC51CD6817}" uniqueName="Longitude" name="Longitude">
      <xmlColumnPr mapId="1" xpath="/ns1:DATA/ns1:ROWS/ns1:ROW/@Longitude" xmlDataType="double"/>
    </tableColumn>
    <tableColumn id="9" xr3:uid="{8F7D8648-0EFD-49AD-9DE5-CD7A82BADAC1}" uniqueName="AirportCode" name="AirportCode">
      <xmlColumnPr mapId="1" xpath="/ns1:DATA/ns1:ROWS/ns1:ROW/@AirportCode" xmlDataType="string"/>
    </tableColumn>
    <tableColumn id="10" xr3:uid="{74B41E60-C141-4CF6-B2AA-CC95789D27AB}" uniqueName="AirportName" name="AirportName">
      <xmlColumnPr mapId="1" xpath="/ns1:DATA/ns1:ROWS/ns1:ROW/@AirportName" xmlDataType="string"/>
    </tableColumn>
    <tableColumn id="11" xr3:uid="{1F4D8171-F904-4BEA-9451-DD0078FBBB19}" uniqueName="InjurySeverity" name="InjurySeverity">
      <xmlColumnPr mapId="1" xpath="/ns1:DATA/ns1:ROWS/ns1:ROW/@InjurySeverity" xmlDataType="string"/>
    </tableColumn>
    <tableColumn id="12" xr3:uid="{0F832233-6717-4321-823A-78016DFB1276}" uniqueName="AircraftDamage" name="AircraftDamage">
      <xmlColumnPr mapId="1" xpath="/ns1:DATA/ns1:ROWS/ns1:ROW/@AircraftDamage" xmlDataType="string"/>
    </tableColumn>
    <tableColumn id="13" xr3:uid="{72883115-1695-43F3-B8B0-DC0C789BF876}" uniqueName="AircraftCategory" name="AircraftCategory">
      <xmlColumnPr mapId="1" xpath="/ns1:DATA/ns1:ROWS/ns1:ROW/@AircraftCategory" xmlDataType="string"/>
    </tableColumn>
    <tableColumn id="14" xr3:uid="{1CB223AA-9103-4111-A961-2CBC3285D27D}" uniqueName="RegistrationNumber" name="RegistrationNumber">
      <xmlColumnPr mapId="1" xpath="/ns1:DATA/ns1:ROWS/ns1:ROW/@RegistrationNumber" xmlDataType="string"/>
    </tableColumn>
    <tableColumn id="15" xr3:uid="{8BF08CE7-8C70-439E-85C6-0BE7B4B71DCA}" uniqueName="Make" name="Make">
      <xmlColumnPr mapId="1" xpath="/ns1:DATA/ns1:ROWS/ns1:ROW/@Make" xmlDataType="string"/>
    </tableColumn>
    <tableColumn id="16" xr3:uid="{C05A7E59-2BB6-4F70-8003-7CCA14B8543C}" uniqueName="Model" name="Model">
      <xmlColumnPr mapId="1" xpath="/ns1:DATA/ns1:ROWS/ns1:ROW/@Model" xmlDataType="string"/>
    </tableColumn>
    <tableColumn id="17" xr3:uid="{DAF754E7-377B-4C5A-A9B3-ED809A0FC668}" uniqueName="AmateurBuilt" name="AmateurBuilt">
      <xmlColumnPr mapId="1" xpath="/ns1:DATA/ns1:ROWS/ns1:ROW/@AmateurBuilt" xmlDataType="string"/>
    </tableColumn>
    <tableColumn id="18" xr3:uid="{97E96904-4BC5-4CA0-93F8-8C86CCD7690F}" uniqueName="NumberOfEngines" name="NumberOfEngines">
      <xmlColumnPr mapId="1" xpath="/ns1:DATA/ns1:ROWS/ns1:ROW/@NumberOfEngines" xmlDataType="integer"/>
    </tableColumn>
    <tableColumn id="19" xr3:uid="{E3576256-745F-4E08-AEB7-34CEB5DD1BE0}" uniqueName="EngineType" name="EngineType">
      <xmlColumnPr mapId="1" xpath="/ns1:DATA/ns1:ROWS/ns1:ROW/@EngineType" xmlDataType="string"/>
    </tableColumn>
    <tableColumn id="20" xr3:uid="{C55B1FC9-C8E7-47CD-97AF-A4F0395B6BD3}" uniqueName="FARDescription" name="FARDescription">
      <xmlColumnPr mapId="1" xpath="/ns1:DATA/ns1:ROWS/ns1:ROW/@FARDescription" xmlDataType="string"/>
    </tableColumn>
    <tableColumn id="21" xr3:uid="{6B511F65-494B-409D-865C-267337DF8F15}" uniqueName="Schedule" name="Schedule">
      <xmlColumnPr mapId="1" xpath="/ns1:DATA/ns1:ROWS/ns1:ROW/@Schedule" xmlDataType="string"/>
    </tableColumn>
    <tableColumn id="22" xr3:uid="{82008B26-52B6-4F20-BEFC-42FC435334C6}" uniqueName="PurposeOfFlight" name="PurposeOfFlight">
      <xmlColumnPr mapId="1" xpath="/ns1:DATA/ns1:ROWS/ns1:ROW/@PurposeOfFlight" xmlDataType="string"/>
    </tableColumn>
    <tableColumn id="23" xr3:uid="{AC39B9EB-A13D-464A-A5C0-D0E8C0EBC002}" uniqueName="AirCarrier" name="AirCarrier">
      <xmlColumnPr mapId="1" xpath="/ns1:DATA/ns1:ROWS/ns1:ROW/@AirCarrier" xmlDataType="string"/>
    </tableColumn>
    <tableColumn id="24" xr3:uid="{E089FF8B-40DA-4366-8FB4-DF0CEBFB5798}" uniqueName="TotalFatalInjuries" name="TotalFatalInjuries">
      <xmlColumnPr mapId="1" xpath="/ns1:DATA/ns1:ROWS/ns1:ROW/@TotalFatalInjuries" xmlDataType="string"/>
    </tableColumn>
    <tableColumn id="25" xr3:uid="{E5ECCD5F-B4FF-4681-B9DD-E2267AD51B98}" uniqueName="TotalSeriousInjuries" name="TotalSeriousInjuries">
      <xmlColumnPr mapId="1" xpath="/ns1:DATA/ns1:ROWS/ns1:ROW/@TotalSeriousInjuries" xmlDataType="string"/>
    </tableColumn>
    <tableColumn id="26" xr3:uid="{184335BE-2F14-4792-A1D8-40142ADF188F}" uniqueName="TotalMinorInjuries" name="TotalMinorInjuries">
      <xmlColumnPr mapId="1" xpath="/ns1:DATA/ns1:ROWS/ns1:ROW/@TotalMinorInjuries" xmlDataType="string"/>
    </tableColumn>
    <tableColumn id="27" xr3:uid="{01D1EFC5-751C-43A1-BDA9-4E1B086E2C7A}" uniqueName="TotalUninjured" name="TotalUninjured">
      <xmlColumnPr mapId="1" xpath="/ns1:DATA/ns1:ROWS/ns1:ROW/@TotalUninjured" xmlDataType="string"/>
    </tableColumn>
    <tableColumn id="28" xr3:uid="{A506E306-C33B-4934-A22F-9AB395B4DB8C}" uniqueName="WeatherCondition" name="WeatherCondition">
      <xmlColumnPr mapId="1" xpath="/ns1:DATA/ns1:ROWS/ns1:ROW/@WeatherCondition" xmlDataType="string"/>
    </tableColumn>
    <tableColumn id="29" xr3:uid="{598E1A15-64A3-48C7-92B9-4C7EC0702791}" uniqueName="BroadPhaseOfFlight" name="BroadPhaseOfFlight">
      <xmlColumnPr mapId="1" xpath="/ns1:DATA/ns1:ROWS/ns1:ROW/@BroadPhaseOfFlight" xmlDataType="string"/>
    </tableColumn>
    <tableColumn id="30" xr3:uid="{5B646F7B-54A1-43EB-8860-479373B020C7}" uniqueName="ReportStatus" name="ReportStatus">
      <xmlColumnPr mapId="1" xpath="/ns1:DATA/ns1:ROWS/ns1:ROW/@ReportStatus" xmlDataType="string"/>
    </tableColumn>
    <tableColumn id="31" xr3:uid="{9F3AFBAF-B9D1-4BE8-9FE9-BF089BCA2CED}" uniqueName="PublicationDate" name="PublicationDate">
      <xmlColumnPr mapId="1" xpath="/ns1:DATA/ns1:ROWS/ns1:ROW/@PublicationDate" xmlDataType="string"/>
    </tableColumn>
    <tableColumn id="32" xr3:uid="{CCBD9A3E-9DD2-44AB-80EF-ACDA749D2CA8}" uniqueName="32" name="Year" dataDxfId="0">
      <calculatedColumnFormula>YEAR(Table1[[#This Row],[EventDate]])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89A1A-10D0-41EE-A214-4715066C34B0}">
  <dimension ref="A1:E24"/>
  <sheetViews>
    <sheetView tabSelected="1" workbookViewId="0">
      <selection activeCell="N28" sqref="N28"/>
    </sheetView>
  </sheetViews>
  <sheetFormatPr defaultRowHeight="14.4" x14ac:dyDescent="0.3"/>
  <sheetData>
    <row r="1" spans="1:5" x14ac:dyDescent="0.3">
      <c r="A1" s="2" t="s">
        <v>166</v>
      </c>
      <c r="B1" s="2"/>
      <c r="C1" s="2"/>
      <c r="D1" s="2"/>
      <c r="E1" s="2"/>
    </row>
    <row r="2" spans="1:5" x14ac:dyDescent="0.3">
      <c r="A2" s="3" t="s">
        <v>162</v>
      </c>
      <c r="B2" s="4" t="s">
        <v>163</v>
      </c>
      <c r="C2" s="3" t="s">
        <v>90</v>
      </c>
      <c r="D2" s="3" t="s">
        <v>164</v>
      </c>
      <c r="E2" s="4" t="s">
        <v>165</v>
      </c>
    </row>
    <row r="3" spans="1:5" x14ac:dyDescent="0.3">
      <c r="A3" s="5">
        <v>2000</v>
      </c>
      <c r="B3" s="6">
        <f>COUNTIFS(Table1[Year],NTSB_Summary!$A3,Table1[InjurySeverity],NTSB_Summary!B$2)</f>
        <v>0</v>
      </c>
      <c r="C3" s="7">
        <f>COUNTIFS(Table1[Year],NTSB_Summary!$A3,Table1[InjurySeverity],NTSB_Summary!C$2)</f>
        <v>0</v>
      </c>
      <c r="D3" s="5">
        <f>SUM(B3:C3)</f>
        <v>0</v>
      </c>
      <c r="E3" s="8">
        <v>0</v>
      </c>
    </row>
    <row r="4" spans="1:5" x14ac:dyDescent="0.3">
      <c r="A4" s="5">
        <v>2001</v>
      </c>
      <c r="B4" s="6">
        <f>COUNTIFS(Table1[Year],NTSB_Summary!$A4,Table1[InjurySeverity],NTSB_Summary!B$2)</f>
        <v>0</v>
      </c>
      <c r="C4" s="7">
        <f>COUNTIFS(Table1[Year],NTSB_Summary!$A4,Table1[InjurySeverity],NTSB_Summary!C$2)</f>
        <v>0</v>
      </c>
      <c r="D4" s="5">
        <f t="shared" ref="D4:D22" si="0">SUM(B4:C4)</f>
        <v>0</v>
      </c>
      <c r="E4" s="8">
        <v>0</v>
      </c>
    </row>
    <row r="5" spans="1:5" x14ac:dyDescent="0.3">
      <c r="A5" s="5">
        <v>2002</v>
      </c>
      <c r="B5" s="6">
        <f>COUNTIFS(Table1[Year],NTSB_Summary!$A5,Table1[InjurySeverity],NTSB_Summary!B$2)</f>
        <v>0</v>
      </c>
      <c r="C5" s="7">
        <f>COUNTIFS(Table1[Year],NTSB_Summary!$A5,Table1[InjurySeverity],NTSB_Summary!C$2)</f>
        <v>0</v>
      </c>
      <c r="D5" s="5">
        <f t="shared" si="0"/>
        <v>0</v>
      </c>
      <c r="E5" s="8">
        <v>0</v>
      </c>
    </row>
    <row r="6" spans="1:5" x14ac:dyDescent="0.3">
      <c r="A6" s="5">
        <v>2003</v>
      </c>
      <c r="B6" s="6">
        <f>COUNTIFS(Table1[Year],NTSB_Summary!$A6,Table1[InjurySeverity],NTSB_Summary!B$2)</f>
        <v>0</v>
      </c>
      <c r="C6" s="7">
        <f>COUNTIFS(Table1[Year],NTSB_Summary!$A6,Table1[InjurySeverity],NTSB_Summary!C$2)</f>
        <v>0</v>
      </c>
      <c r="D6" s="5">
        <f t="shared" si="0"/>
        <v>0</v>
      </c>
      <c r="E6" s="8">
        <v>0</v>
      </c>
    </row>
    <row r="7" spans="1:5" x14ac:dyDescent="0.3">
      <c r="A7" s="5">
        <v>2004</v>
      </c>
      <c r="B7" s="6">
        <f>COUNTIFS(Table1[Year],NTSB_Summary!$A7,Table1[InjurySeverity],NTSB_Summary!B$2)</f>
        <v>0</v>
      </c>
      <c r="C7" s="7">
        <f>COUNTIFS(Table1[Year],NTSB_Summary!$A7,Table1[InjurySeverity],NTSB_Summary!C$2)</f>
        <v>1</v>
      </c>
      <c r="D7" s="5">
        <f t="shared" si="0"/>
        <v>1</v>
      </c>
      <c r="E7" s="8">
        <f t="shared" ref="E6:E23" si="1">ROUND(B7/D7,2)</f>
        <v>0</v>
      </c>
    </row>
    <row r="8" spans="1:5" x14ac:dyDescent="0.3">
      <c r="A8" s="5">
        <v>2005</v>
      </c>
      <c r="B8" s="6">
        <f>COUNTIFS(Table1[Year],NTSB_Summary!$A8,Table1[InjurySeverity],NTSB_Summary!B$2)</f>
        <v>0</v>
      </c>
      <c r="C8" s="7">
        <f>COUNTIFS(Table1[Year],NTSB_Summary!$A8,Table1[InjurySeverity],NTSB_Summary!C$2)</f>
        <v>1</v>
      </c>
      <c r="D8" s="5">
        <f t="shared" si="0"/>
        <v>1</v>
      </c>
      <c r="E8" s="8">
        <f t="shared" si="1"/>
        <v>0</v>
      </c>
    </row>
    <row r="9" spans="1:5" x14ac:dyDescent="0.3">
      <c r="A9" s="5">
        <v>2006</v>
      </c>
      <c r="B9" s="6">
        <f>COUNTIFS(Table1[Year],NTSB_Summary!$A9,Table1[InjurySeverity],NTSB_Summary!B$2)</f>
        <v>0</v>
      </c>
      <c r="C9" s="7">
        <f>COUNTIFS(Table1[Year],NTSB_Summary!$A9,Table1[InjurySeverity],NTSB_Summary!C$2)</f>
        <v>0</v>
      </c>
      <c r="D9" s="5">
        <f t="shared" si="0"/>
        <v>0</v>
      </c>
      <c r="E9" s="8">
        <v>0</v>
      </c>
    </row>
    <row r="10" spans="1:5" x14ac:dyDescent="0.3">
      <c r="A10" s="5">
        <v>2007</v>
      </c>
      <c r="B10" s="6">
        <f>COUNTIFS(Table1[Year],NTSB_Summary!$A10,Table1[InjurySeverity],NTSB_Summary!B$2)</f>
        <v>0</v>
      </c>
      <c r="C10" s="7">
        <f>COUNTIFS(Table1[Year],NTSB_Summary!$A10,Table1[InjurySeverity],NTSB_Summary!C$2)</f>
        <v>0</v>
      </c>
      <c r="D10" s="5">
        <f t="shared" si="0"/>
        <v>0</v>
      </c>
      <c r="E10" s="8">
        <v>0</v>
      </c>
    </row>
    <row r="11" spans="1:5" x14ac:dyDescent="0.3">
      <c r="A11" s="5">
        <v>2008</v>
      </c>
      <c r="B11" s="6">
        <f>COUNTIFS(Table1[Year],NTSB_Summary!$A11,Table1[InjurySeverity],NTSB_Summary!B$2)</f>
        <v>1</v>
      </c>
      <c r="C11" s="7">
        <f>COUNTIFS(Table1[Year],NTSB_Summary!$A11,Table1[InjurySeverity],NTSB_Summary!C$2)</f>
        <v>1</v>
      </c>
      <c r="D11" s="5">
        <f t="shared" si="0"/>
        <v>2</v>
      </c>
      <c r="E11" s="8">
        <f t="shared" si="1"/>
        <v>0.5</v>
      </c>
    </row>
    <row r="12" spans="1:5" x14ac:dyDescent="0.3">
      <c r="A12" s="5">
        <v>2009</v>
      </c>
      <c r="B12" s="6">
        <f>COUNTIFS(Table1[Year],NTSB_Summary!$A12,Table1[InjurySeverity],NTSB_Summary!B$2)</f>
        <v>2</v>
      </c>
      <c r="C12" s="7">
        <f>COUNTIFS(Table1[Year],NTSB_Summary!$A12,Table1[InjurySeverity],NTSB_Summary!C$2)</f>
        <v>1</v>
      </c>
      <c r="D12" s="5">
        <f t="shared" si="0"/>
        <v>3</v>
      </c>
      <c r="E12" s="8">
        <v>0</v>
      </c>
    </row>
    <row r="13" spans="1:5" x14ac:dyDescent="0.3">
      <c r="A13" s="5">
        <v>2010</v>
      </c>
      <c r="B13" s="6">
        <f>COUNTIFS(Table1[Year],NTSB_Summary!$A13,Table1[InjurySeverity],NTSB_Summary!B$2)</f>
        <v>1</v>
      </c>
      <c r="C13" s="7">
        <f>COUNTIFS(Table1[Year],NTSB_Summary!$A13,Table1[InjurySeverity],NTSB_Summary!C$2)</f>
        <v>0</v>
      </c>
      <c r="D13" s="5">
        <f t="shared" si="0"/>
        <v>1</v>
      </c>
      <c r="E13" s="8">
        <v>0</v>
      </c>
    </row>
    <row r="14" spans="1:5" x14ac:dyDescent="0.3">
      <c r="A14" s="5">
        <v>2011</v>
      </c>
      <c r="B14" s="6">
        <f>COUNTIFS(Table1[Year],NTSB_Summary!$A14,Table1[InjurySeverity],NTSB_Summary!B$2)</f>
        <v>0</v>
      </c>
      <c r="C14" s="7">
        <f>COUNTIFS(Table1[Year],NTSB_Summary!$A14,Table1[InjurySeverity],NTSB_Summary!C$2)</f>
        <v>0</v>
      </c>
      <c r="D14" s="5">
        <f t="shared" si="0"/>
        <v>0</v>
      </c>
      <c r="E14" s="8">
        <v>0</v>
      </c>
    </row>
    <row r="15" spans="1:5" x14ac:dyDescent="0.3">
      <c r="A15" s="5">
        <v>2012</v>
      </c>
      <c r="B15" s="6">
        <f>COUNTIFS(Table1[Year],NTSB_Summary!$A15,Table1[InjurySeverity],NTSB_Summary!B$2)</f>
        <v>0</v>
      </c>
      <c r="C15" s="7">
        <f>COUNTIFS(Table1[Year],NTSB_Summary!$A15,Table1[InjurySeverity],NTSB_Summary!C$2)</f>
        <v>0</v>
      </c>
      <c r="D15" s="5">
        <f t="shared" si="0"/>
        <v>0</v>
      </c>
      <c r="E15" s="8">
        <v>0</v>
      </c>
    </row>
    <row r="16" spans="1:5" x14ac:dyDescent="0.3">
      <c r="A16" s="5">
        <v>2013</v>
      </c>
      <c r="B16" s="6">
        <f>COUNTIFS(Table1[Year],NTSB_Summary!$A16,Table1[InjurySeverity],NTSB_Summary!B$2)</f>
        <v>2</v>
      </c>
      <c r="C16" s="7">
        <f>COUNTIFS(Table1[Year],NTSB_Summary!$A16,Table1[InjurySeverity],NTSB_Summary!C$2)</f>
        <v>0</v>
      </c>
      <c r="D16" s="5">
        <f t="shared" si="0"/>
        <v>2</v>
      </c>
      <c r="E16" s="8">
        <f t="shared" si="1"/>
        <v>1</v>
      </c>
    </row>
    <row r="17" spans="1:5" x14ac:dyDescent="0.3">
      <c r="A17" s="5">
        <v>2014</v>
      </c>
      <c r="B17" s="6">
        <f>COUNTIFS(Table1[Year],NTSB_Summary!$A17,Table1[InjurySeverity],NTSB_Summary!B$2)</f>
        <v>0</v>
      </c>
      <c r="C17" s="7">
        <f>COUNTIFS(Table1[Year],NTSB_Summary!$A17,Table1[InjurySeverity],NTSB_Summary!C$2)</f>
        <v>0</v>
      </c>
      <c r="D17" s="5">
        <f t="shared" si="0"/>
        <v>0</v>
      </c>
      <c r="E17" s="8">
        <v>0</v>
      </c>
    </row>
    <row r="18" spans="1:5" x14ac:dyDescent="0.3">
      <c r="A18" s="5">
        <v>2015</v>
      </c>
      <c r="B18" s="6">
        <f>COUNTIFS(Table1[Year],NTSB_Summary!$A18,Table1[InjurySeverity],NTSB_Summary!B$2)</f>
        <v>0</v>
      </c>
      <c r="C18" s="7">
        <f>COUNTIFS(Table1[Year],NTSB_Summary!$A18,Table1[InjurySeverity],NTSB_Summary!C$2)</f>
        <v>0</v>
      </c>
      <c r="D18" s="5">
        <f t="shared" si="0"/>
        <v>0</v>
      </c>
      <c r="E18" s="8">
        <v>0</v>
      </c>
    </row>
    <row r="19" spans="1:5" x14ac:dyDescent="0.3">
      <c r="A19" s="5">
        <v>2016</v>
      </c>
      <c r="B19" s="6">
        <f>COUNTIFS(Table1[Year],NTSB_Summary!$A19,Table1[InjurySeverity],NTSB_Summary!B$2)</f>
        <v>0</v>
      </c>
      <c r="C19" s="7">
        <f>COUNTIFS(Table1[Year],NTSB_Summary!$A19,Table1[InjurySeverity],NTSB_Summary!C$2)</f>
        <v>0</v>
      </c>
      <c r="D19" s="5">
        <f t="shared" si="0"/>
        <v>0</v>
      </c>
      <c r="E19" s="8">
        <v>0</v>
      </c>
    </row>
    <row r="20" spans="1:5" x14ac:dyDescent="0.3">
      <c r="A20" s="5">
        <v>2017</v>
      </c>
      <c r="B20" s="6">
        <f>COUNTIFS(Table1[Year],NTSB_Summary!$A20,Table1[InjurySeverity],NTSB_Summary!B$2)</f>
        <v>0</v>
      </c>
      <c r="C20" s="7">
        <f>COUNTIFS(Table1[Year],NTSB_Summary!$A20,Table1[InjurySeverity],NTSB_Summary!C$2)</f>
        <v>0</v>
      </c>
      <c r="D20" s="5">
        <f t="shared" si="0"/>
        <v>0</v>
      </c>
      <c r="E20" s="8">
        <v>0</v>
      </c>
    </row>
    <row r="21" spans="1:5" x14ac:dyDescent="0.3">
      <c r="A21" s="5">
        <v>2018</v>
      </c>
      <c r="B21" s="6">
        <f>COUNTIFS(Table1[Year],NTSB_Summary!$A21,Table1[InjurySeverity],NTSB_Summary!B$2)</f>
        <v>0</v>
      </c>
      <c r="C21" s="7">
        <f>COUNTIFS(Table1[Year],NTSB_Summary!$A21,Table1[InjurySeverity],NTSB_Summary!C$2)</f>
        <v>0</v>
      </c>
      <c r="D21" s="5">
        <f t="shared" si="0"/>
        <v>0</v>
      </c>
      <c r="E21" s="8">
        <v>0</v>
      </c>
    </row>
    <row r="22" spans="1:5" x14ac:dyDescent="0.3">
      <c r="A22" s="5">
        <v>2019</v>
      </c>
      <c r="B22" s="6">
        <f>COUNTIFS(Table1[Year],NTSB_Summary!$A22,Table1[InjurySeverity],NTSB_Summary!B$2)</f>
        <v>0</v>
      </c>
      <c r="C22" s="7">
        <f>COUNTIFS(Table1[Year],NTSB_Summary!$A22,Table1[InjurySeverity],NTSB_Summary!C$2)</f>
        <v>0</v>
      </c>
      <c r="D22" s="5">
        <f t="shared" si="0"/>
        <v>0</v>
      </c>
      <c r="E22" s="8">
        <v>0</v>
      </c>
    </row>
    <row r="23" spans="1:5" ht="16.2" thickBot="1" x14ac:dyDescent="0.35">
      <c r="A23" s="9" t="s">
        <v>164</v>
      </c>
      <c r="B23" s="9">
        <f>SUM(B3:B22)</f>
        <v>6</v>
      </c>
      <c r="C23" s="9">
        <f>SUM(C3:C22)</f>
        <v>4</v>
      </c>
      <c r="D23" s="9">
        <f>SUM(B23,C23)</f>
        <v>10</v>
      </c>
      <c r="E23" s="10">
        <f>ROUND(B23/D23,2)</f>
        <v>0.6</v>
      </c>
    </row>
    <row r="24" spans="1:5" ht="15" thickTop="1" x14ac:dyDescent="0.3"/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workbookViewId="0">
      <selection activeCell="K2" sqref="K2:K11"/>
    </sheetView>
  </sheetViews>
  <sheetFormatPr defaultRowHeight="14.4" x14ac:dyDescent="0.3"/>
  <cols>
    <col min="1" max="1" width="15.109375" bestFit="1" customWidth="1"/>
    <col min="2" max="2" width="18.33203125" bestFit="1" customWidth="1"/>
    <col min="3" max="3" width="17.5546875" bestFit="1" customWidth="1"/>
    <col min="4" max="4" width="11.88671875" bestFit="1" customWidth="1"/>
    <col min="5" max="5" width="19.77734375" bestFit="1" customWidth="1"/>
    <col min="6" max="6" width="11.88671875" bestFit="1" customWidth="1"/>
    <col min="7" max="7" width="10.109375" bestFit="1" customWidth="1"/>
    <col min="8" max="8" width="11.6640625" bestFit="1" customWidth="1"/>
    <col min="9" max="9" width="13.44140625" bestFit="1" customWidth="1"/>
    <col min="10" max="10" width="24.77734375" bestFit="1" customWidth="1"/>
    <col min="11" max="11" width="15" bestFit="1" customWidth="1"/>
    <col min="12" max="12" width="16.44140625" bestFit="1" customWidth="1"/>
    <col min="13" max="13" width="17.109375" bestFit="1" customWidth="1"/>
    <col min="14" max="14" width="20.33203125" bestFit="1" customWidth="1"/>
    <col min="15" max="15" width="28" bestFit="1" customWidth="1"/>
    <col min="16" max="16" width="10.5546875" bestFit="1" customWidth="1"/>
    <col min="17" max="17" width="14.33203125" bestFit="1" customWidth="1"/>
    <col min="18" max="18" width="18.6640625" bestFit="1" customWidth="1"/>
    <col min="19" max="19" width="13" bestFit="1" customWidth="1"/>
    <col min="20" max="20" width="21.5546875" bestFit="1" customWidth="1"/>
    <col min="21" max="21" width="10.88671875" bestFit="1" customWidth="1"/>
    <col min="22" max="22" width="18.109375" bestFit="1" customWidth="1"/>
    <col min="23" max="23" width="11.109375" bestFit="1" customWidth="1"/>
    <col min="24" max="24" width="17.77734375" bestFit="1" customWidth="1"/>
    <col min="25" max="25" width="20" bestFit="1" customWidth="1"/>
    <col min="26" max="26" width="18.88671875" bestFit="1" customWidth="1"/>
    <col min="27" max="27" width="16" bestFit="1" customWidth="1"/>
    <col min="28" max="28" width="18.77734375" bestFit="1" customWidth="1"/>
    <col min="29" max="29" width="20" bestFit="1" customWidth="1"/>
    <col min="30" max="30" width="45.77734375" bestFit="1" customWidth="1"/>
    <col min="31" max="31" width="16.6640625" bestFit="1" customWidth="1"/>
  </cols>
  <sheetData>
    <row r="1" spans="1:3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162</v>
      </c>
    </row>
    <row r="2" spans="1:32" x14ac:dyDescent="0.3">
      <c r="A2" s="1" t="s">
        <v>31</v>
      </c>
      <c r="B2" s="1" t="s">
        <v>41</v>
      </c>
      <c r="C2" s="1" t="s">
        <v>42</v>
      </c>
      <c r="D2" s="1" t="s">
        <v>52</v>
      </c>
      <c r="E2" s="1" t="s">
        <v>62</v>
      </c>
      <c r="F2" s="1" t="s">
        <v>71</v>
      </c>
      <c r="G2">
        <v>39.506388999999999</v>
      </c>
      <c r="H2">
        <v>-74.700556000000006</v>
      </c>
      <c r="I2" s="1"/>
      <c r="J2" s="1" t="s">
        <v>80</v>
      </c>
      <c r="K2" s="1" t="s">
        <v>163</v>
      </c>
      <c r="L2" s="1" t="s">
        <v>91</v>
      </c>
      <c r="M2" s="1" t="s">
        <v>93</v>
      </c>
      <c r="N2" s="1" t="s">
        <v>94</v>
      </c>
      <c r="O2" s="1" t="s">
        <v>104</v>
      </c>
      <c r="P2" s="1" t="s">
        <v>112</v>
      </c>
      <c r="Q2" s="1" t="s">
        <v>122</v>
      </c>
      <c r="R2">
        <v>1</v>
      </c>
      <c r="S2" s="1" t="s">
        <v>124</v>
      </c>
      <c r="T2" s="1" t="s">
        <v>126</v>
      </c>
      <c r="U2" s="1"/>
      <c r="V2" s="1" t="s">
        <v>128</v>
      </c>
      <c r="W2" s="1"/>
      <c r="X2" s="1" t="s">
        <v>132</v>
      </c>
      <c r="Y2" s="1"/>
      <c r="Z2" s="1"/>
      <c r="AA2" s="1"/>
      <c r="AB2" s="1" t="s">
        <v>136</v>
      </c>
      <c r="AC2" s="1"/>
      <c r="AD2" s="1" t="s">
        <v>142</v>
      </c>
      <c r="AE2" s="1" t="s">
        <v>152</v>
      </c>
      <c r="AF2">
        <f>YEAR(Table1[[#This Row],[EventDate]])</f>
        <v>2013</v>
      </c>
    </row>
    <row r="3" spans="1:32" x14ac:dyDescent="0.3">
      <c r="A3" s="1" t="s">
        <v>32</v>
      </c>
      <c r="B3" s="1" t="s">
        <v>41</v>
      </c>
      <c r="C3" s="1" t="s">
        <v>43</v>
      </c>
      <c r="D3" s="1" t="s">
        <v>53</v>
      </c>
      <c r="E3" s="1" t="s">
        <v>63</v>
      </c>
      <c r="F3" s="1" t="s">
        <v>71</v>
      </c>
      <c r="G3">
        <v>40.621667000000002</v>
      </c>
      <c r="H3">
        <v>-74.252778000000006</v>
      </c>
      <c r="I3" s="1" t="s">
        <v>72</v>
      </c>
      <c r="J3" s="1" t="s">
        <v>81</v>
      </c>
      <c r="K3" s="1" t="s">
        <v>163</v>
      </c>
      <c r="L3" s="1" t="s">
        <v>92</v>
      </c>
      <c r="M3" s="1" t="s">
        <v>93</v>
      </c>
      <c r="N3" s="1" t="s">
        <v>95</v>
      </c>
      <c r="O3" s="1" t="s">
        <v>105</v>
      </c>
      <c r="P3" s="1" t="s">
        <v>113</v>
      </c>
      <c r="Q3" s="1" t="s">
        <v>123</v>
      </c>
      <c r="R3">
        <v>1</v>
      </c>
      <c r="S3" s="1" t="s">
        <v>124</v>
      </c>
      <c r="T3" s="1" t="s">
        <v>126</v>
      </c>
      <c r="U3" s="1"/>
      <c r="V3" s="1" t="s">
        <v>129</v>
      </c>
      <c r="W3" s="1"/>
      <c r="X3" s="1" t="s">
        <v>132</v>
      </c>
      <c r="Y3" s="1" t="s">
        <v>132</v>
      </c>
      <c r="Z3" s="1"/>
      <c r="AA3" s="1"/>
      <c r="AB3" s="1" t="s">
        <v>136</v>
      </c>
      <c r="AC3" s="1" t="s">
        <v>138</v>
      </c>
      <c r="AD3" s="1" t="s">
        <v>143</v>
      </c>
      <c r="AE3" s="1" t="s">
        <v>153</v>
      </c>
      <c r="AF3">
        <f>YEAR(Table1[[#This Row],[EventDate]])</f>
        <v>2013</v>
      </c>
    </row>
    <row r="4" spans="1:32" x14ac:dyDescent="0.3">
      <c r="A4" s="1" t="s">
        <v>33</v>
      </c>
      <c r="B4" s="1" t="s">
        <v>41</v>
      </c>
      <c r="C4" s="1" t="s">
        <v>44</v>
      </c>
      <c r="D4" s="1" t="s">
        <v>54</v>
      </c>
      <c r="E4" s="1" t="s">
        <v>64</v>
      </c>
      <c r="F4" s="1" t="s">
        <v>71</v>
      </c>
      <c r="G4">
        <v>40.189444000000002</v>
      </c>
      <c r="H4">
        <v>-74.119167000000004</v>
      </c>
      <c r="I4" s="1" t="s">
        <v>73</v>
      </c>
      <c r="J4" s="1" t="s">
        <v>82</v>
      </c>
      <c r="K4" s="1" t="s">
        <v>163</v>
      </c>
      <c r="L4" s="1" t="s">
        <v>92</v>
      </c>
      <c r="M4" s="1" t="s">
        <v>93</v>
      </c>
      <c r="N4" s="1" t="s">
        <v>96</v>
      </c>
      <c r="O4" s="1" t="s">
        <v>106</v>
      </c>
      <c r="P4" s="1" t="s">
        <v>114</v>
      </c>
      <c r="Q4" s="1" t="s">
        <v>123</v>
      </c>
      <c r="R4">
        <v>2</v>
      </c>
      <c r="S4" s="1" t="s">
        <v>124</v>
      </c>
      <c r="T4" s="1" t="s">
        <v>126</v>
      </c>
      <c r="U4" s="1"/>
      <c r="V4" s="1" t="s">
        <v>128</v>
      </c>
      <c r="W4" s="1"/>
      <c r="X4" s="1" t="s">
        <v>133</v>
      </c>
      <c r="Y4" s="1"/>
      <c r="Z4" s="1"/>
      <c r="AA4" s="1"/>
      <c r="AB4" s="1" t="s">
        <v>136</v>
      </c>
      <c r="AC4" s="1" t="s">
        <v>138</v>
      </c>
      <c r="AD4" s="1" t="s">
        <v>144</v>
      </c>
      <c r="AE4" s="1" t="s">
        <v>154</v>
      </c>
      <c r="AF4">
        <f>YEAR(Table1[[#This Row],[EventDate]])</f>
        <v>2010</v>
      </c>
    </row>
    <row r="5" spans="1:32" x14ac:dyDescent="0.3">
      <c r="A5" s="1" t="s">
        <v>34</v>
      </c>
      <c r="B5" s="1" t="s">
        <v>41</v>
      </c>
      <c r="C5" s="1" t="s">
        <v>45</v>
      </c>
      <c r="D5" s="1" t="s">
        <v>55</v>
      </c>
      <c r="E5" s="1" t="s">
        <v>65</v>
      </c>
      <c r="F5" s="1" t="s">
        <v>71</v>
      </c>
      <c r="G5">
        <v>38.218055999999997</v>
      </c>
      <c r="H5">
        <v>-74.790277000000003</v>
      </c>
      <c r="I5" s="1" t="s">
        <v>74</v>
      </c>
      <c r="J5" s="1" t="s">
        <v>83</v>
      </c>
      <c r="K5" s="1" t="s">
        <v>163</v>
      </c>
      <c r="L5" s="1" t="s">
        <v>92</v>
      </c>
      <c r="M5" s="1" t="s">
        <v>93</v>
      </c>
      <c r="N5" s="1" t="s">
        <v>97</v>
      </c>
      <c r="O5" s="1" t="s">
        <v>107</v>
      </c>
      <c r="P5" s="1" t="s">
        <v>115</v>
      </c>
      <c r="Q5" s="1" t="s">
        <v>123</v>
      </c>
      <c r="R5">
        <v>1</v>
      </c>
      <c r="S5" s="1" t="s">
        <v>124</v>
      </c>
      <c r="T5" s="1" t="s">
        <v>126</v>
      </c>
      <c r="U5" s="1"/>
      <c r="V5" s="1" t="s">
        <v>128</v>
      </c>
      <c r="W5" s="1"/>
      <c r="X5" s="1" t="s">
        <v>134</v>
      </c>
      <c r="Y5" s="1"/>
      <c r="Z5" s="1"/>
      <c r="AA5" s="1"/>
      <c r="AB5" s="1" t="s">
        <v>137</v>
      </c>
      <c r="AC5" s="1" t="s">
        <v>139</v>
      </c>
      <c r="AD5" s="1" t="s">
        <v>145</v>
      </c>
      <c r="AE5" s="1" t="s">
        <v>155</v>
      </c>
      <c r="AF5">
        <f>YEAR(Table1[[#This Row],[EventDate]])</f>
        <v>2009</v>
      </c>
    </row>
    <row r="6" spans="1:32" x14ac:dyDescent="0.3">
      <c r="A6" s="1" t="s">
        <v>35</v>
      </c>
      <c r="B6" s="1" t="s">
        <v>41</v>
      </c>
      <c r="C6" s="1" t="s">
        <v>46</v>
      </c>
      <c r="D6" s="1" t="s">
        <v>56</v>
      </c>
      <c r="E6" s="1" t="s">
        <v>66</v>
      </c>
      <c r="F6" s="1" t="s">
        <v>71</v>
      </c>
      <c r="G6">
        <v>40.85</v>
      </c>
      <c r="H6">
        <v>-74.056388999999996</v>
      </c>
      <c r="I6" s="1" t="s">
        <v>75</v>
      </c>
      <c r="J6" s="1" t="s">
        <v>84</v>
      </c>
      <c r="K6" s="1" t="s">
        <v>163</v>
      </c>
      <c r="L6" s="1" t="s">
        <v>92</v>
      </c>
      <c r="M6" s="1" t="s">
        <v>93</v>
      </c>
      <c r="N6" s="1" t="s">
        <v>98</v>
      </c>
      <c r="O6" s="1" t="s">
        <v>108</v>
      </c>
      <c r="P6" s="1" t="s">
        <v>116</v>
      </c>
      <c r="Q6" s="1" t="s">
        <v>123</v>
      </c>
      <c r="R6">
        <v>2</v>
      </c>
      <c r="S6" s="1" t="s">
        <v>124</v>
      </c>
      <c r="T6" s="1" t="s">
        <v>126</v>
      </c>
      <c r="U6" s="1"/>
      <c r="V6" s="1" t="s">
        <v>130</v>
      </c>
      <c r="W6" s="1"/>
      <c r="X6" s="1" t="s">
        <v>132</v>
      </c>
      <c r="Y6" s="1" t="s">
        <v>132</v>
      </c>
      <c r="Z6" s="1"/>
      <c r="AA6" s="1"/>
      <c r="AB6" s="1" t="s">
        <v>136</v>
      </c>
      <c r="AC6" s="1" t="s">
        <v>140</v>
      </c>
      <c r="AD6" s="1" t="s">
        <v>146</v>
      </c>
      <c r="AE6" s="1" t="s">
        <v>156</v>
      </c>
      <c r="AF6">
        <f>YEAR(Table1[[#This Row],[EventDate]])</f>
        <v>2009</v>
      </c>
    </row>
    <row r="7" spans="1:32" x14ac:dyDescent="0.3">
      <c r="A7" s="1" t="s">
        <v>36</v>
      </c>
      <c r="B7" s="1" t="s">
        <v>41</v>
      </c>
      <c r="C7" s="1" t="s">
        <v>47</v>
      </c>
      <c r="D7" s="1" t="s">
        <v>57</v>
      </c>
      <c r="E7" s="1" t="s">
        <v>67</v>
      </c>
      <c r="F7" s="1" t="s">
        <v>71</v>
      </c>
      <c r="G7">
        <v>41.204721999999997</v>
      </c>
      <c r="H7">
        <v>-74.621388999999994</v>
      </c>
      <c r="I7" s="1" t="s">
        <v>76</v>
      </c>
      <c r="J7" s="1" t="s">
        <v>85</v>
      </c>
      <c r="K7" s="1" t="s">
        <v>90</v>
      </c>
      <c r="L7" s="1" t="s">
        <v>92</v>
      </c>
      <c r="M7" s="1" t="s">
        <v>93</v>
      </c>
      <c r="N7" s="1" t="s">
        <v>99</v>
      </c>
      <c r="O7" s="1" t="s">
        <v>106</v>
      </c>
      <c r="P7" s="1" t="s">
        <v>117</v>
      </c>
      <c r="Q7" s="1" t="s">
        <v>123</v>
      </c>
      <c r="R7">
        <v>1</v>
      </c>
      <c r="S7" s="1" t="s">
        <v>124</v>
      </c>
      <c r="T7" s="1" t="s">
        <v>126</v>
      </c>
      <c r="U7" s="1"/>
      <c r="V7" s="1" t="s">
        <v>128</v>
      </c>
      <c r="W7" s="1"/>
      <c r="X7" s="1"/>
      <c r="Y7" s="1" t="s">
        <v>134</v>
      </c>
      <c r="Z7" s="1"/>
      <c r="AA7" s="1"/>
      <c r="AB7" s="1" t="s">
        <v>136</v>
      </c>
      <c r="AC7" s="1" t="s">
        <v>139</v>
      </c>
      <c r="AD7" s="1" t="s">
        <v>147</v>
      </c>
      <c r="AE7" s="1" t="s">
        <v>157</v>
      </c>
      <c r="AF7">
        <f>YEAR(Table1[[#This Row],[EventDate]])</f>
        <v>2009</v>
      </c>
    </row>
    <row r="8" spans="1:32" x14ac:dyDescent="0.3">
      <c r="A8" s="1" t="s">
        <v>37</v>
      </c>
      <c r="B8" s="1" t="s">
        <v>41</v>
      </c>
      <c r="C8" s="1" t="s">
        <v>48</v>
      </c>
      <c r="D8" s="1" t="s">
        <v>58</v>
      </c>
      <c r="E8" s="1" t="s">
        <v>63</v>
      </c>
      <c r="F8" s="1" t="s">
        <v>71</v>
      </c>
      <c r="G8">
        <v>40.616945000000001</v>
      </c>
      <c r="H8">
        <v>-74.239999999999995</v>
      </c>
      <c r="I8" s="1" t="s">
        <v>72</v>
      </c>
      <c r="J8" s="1" t="s">
        <v>86</v>
      </c>
      <c r="K8" s="1" t="s">
        <v>90</v>
      </c>
      <c r="L8" s="1" t="s">
        <v>92</v>
      </c>
      <c r="M8" s="1" t="s">
        <v>93</v>
      </c>
      <c r="N8" s="1" t="s">
        <v>100</v>
      </c>
      <c r="O8" s="1" t="s">
        <v>109</v>
      </c>
      <c r="P8" s="1" t="s">
        <v>118</v>
      </c>
      <c r="Q8" s="1" t="s">
        <v>123</v>
      </c>
      <c r="R8">
        <v>1</v>
      </c>
      <c r="S8" s="1" t="s">
        <v>124</v>
      </c>
      <c r="T8" s="1" t="s">
        <v>126</v>
      </c>
      <c r="U8" s="1"/>
      <c r="V8" s="1" t="s">
        <v>128</v>
      </c>
      <c r="W8" s="1"/>
      <c r="X8" s="1"/>
      <c r="Y8" s="1" t="s">
        <v>134</v>
      </c>
      <c r="Z8" s="1"/>
      <c r="AA8" s="1"/>
      <c r="AB8" s="1" t="s">
        <v>136</v>
      </c>
      <c r="AC8" s="1" t="s">
        <v>139</v>
      </c>
      <c r="AD8" s="1" t="s">
        <v>148</v>
      </c>
      <c r="AE8" s="1" t="s">
        <v>158</v>
      </c>
      <c r="AF8">
        <f>YEAR(Table1[[#This Row],[EventDate]])</f>
        <v>2008</v>
      </c>
    </row>
    <row r="9" spans="1:32" x14ac:dyDescent="0.3">
      <c r="A9" s="1" t="s">
        <v>38</v>
      </c>
      <c r="B9" s="1" t="s">
        <v>41</v>
      </c>
      <c r="C9" s="1" t="s">
        <v>49</v>
      </c>
      <c r="D9" s="1" t="s">
        <v>59</v>
      </c>
      <c r="E9" s="1" t="s">
        <v>68</v>
      </c>
      <c r="F9" s="1" t="s">
        <v>71</v>
      </c>
      <c r="G9">
        <v>39.661110999999998</v>
      </c>
      <c r="H9">
        <v>-74.305555999999996</v>
      </c>
      <c r="I9" s="1" t="s">
        <v>77</v>
      </c>
      <c r="J9" s="1" t="s">
        <v>87</v>
      </c>
      <c r="K9" s="1" t="s">
        <v>163</v>
      </c>
      <c r="L9" s="1" t="s">
        <v>92</v>
      </c>
      <c r="M9" s="1" t="s">
        <v>93</v>
      </c>
      <c r="N9" s="1" t="s">
        <v>101</v>
      </c>
      <c r="O9" s="1" t="s">
        <v>106</v>
      </c>
      <c r="P9" s="1" t="s">
        <v>119</v>
      </c>
      <c r="Q9" s="1" t="s">
        <v>123</v>
      </c>
      <c r="R9">
        <v>2</v>
      </c>
      <c r="S9" s="1" t="s">
        <v>124</v>
      </c>
      <c r="T9" s="1" t="s">
        <v>126</v>
      </c>
      <c r="U9" s="1" t="s">
        <v>127</v>
      </c>
      <c r="V9" s="1" t="s">
        <v>131</v>
      </c>
      <c r="W9" s="1"/>
      <c r="X9" s="1" t="s">
        <v>134</v>
      </c>
      <c r="Y9" s="1" t="s">
        <v>134</v>
      </c>
      <c r="Z9" s="1"/>
      <c r="AA9" s="1"/>
      <c r="AB9" s="1" t="s">
        <v>136</v>
      </c>
      <c r="AC9" s="1" t="s">
        <v>141</v>
      </c>
      <c r="AD9" s="1" t="s">
        <v>149</v>
      </c>
      <c r="AE9" s="1" t="s">
        <v>159</v>
      </c>
      <c r="AF9">
        <f>YEAR(Table1[[#This Row],[EventDate]])</f>
        <v>2008</v>
      </c>
    </row>
    <row r="10" spans="1:32" x14ac:dyDescent="0.3">
      <c r="A10" s="1" t="s">
        <v>39</v>
      </c>
      <c r="B10" s="1" t="s">
        <v>41</v>
      </c>
      <c r="C10" s="1" t="s">
        <v>50</v>
      </c>
      <c r="D10" s="1" t="s">
        <v>60</v>
      </c>
      <c r="E10" s="1" t="s">
        <v>69</v>
      </c>
      <c r="F10" s="1" t="s">
        <v>71</v>
      </c>
      <c r="G10">
        <v>40.325834</v>
      </c>
      <c r="H10">
        <v>-74.352221999999998</v>
      </c>
      <c r="I10" s="1" t="s">
        <v>78</v>
      </c>
      <c r="J10" s="1" t="s">
        <v>88</v>
      </c>
      <c r="K10" s="1" t="s">
        <v>90</v>
      </c>
      <c r="L10" s="1" t="s">
        <v>92</v>
      </c>
      <c r="M10" s="1"/>
      <c r="N10" s="1" t="s">
        <v>102</v>
      </c>
      <c r="O10" s="1" t="s">
        <v>110</v>
      </c>
      <c r="P10" s="1" t="s">
        <v>120</v>
      </c>
      <c r="Q10" s="1" t="s">
        <v>123</v>
      </c>
      <c r="R10">
        <v>2</v>
      </c>
      <c r="S10" s="1" t="s">
        <v>125</v>
      </c>
      <c r="T10" s="1"/>
      <c r="U10" s="1"/>
      <c r="V10" s="1" t="s">
        <v>130</v>
      </c>
      <c r="W10" s="1"/>
      <c r="X10" s="1"/>
      <c r="Y10" s="1"/>
      <c r="Z10" s="1" t="s">
        <v>132</v>
      </c>
      <c r="AA10" s="1" t="s">
        <v>134</v>
      </c>
      <c r="AB10" s="1" t="s">
        <v>136</v>
      </c>
      <c r="AC10" s="1" t="s">
        <v>140</v>
      </c>
      <c r="AD10" s="1" t="s">
        <v>150</v>
      </c>
      <c r="AE10" s="1" t="s">
        <v>160</v>
      </c>
      <c r="AF10">
        <f>YEAR(Table1[[#This Row],[EventDate]])</f>
        <v>2005</v>
      </c>
    </row>
    <row r="11" spans="1:32" x14ac:dyDescent="0.3">
      <c r="A11" s="1" t="s">
        <v>40</v>
      </c>
      <c r="B11" s="1" t="s">
        <v>41</v>
      </c>
      <c r="C11" s="1" t="s">
        <v>51</v>
      </c>
      <c r="D11" s="1" t="s">
        <v>61</v>
      </c>
      <c r="E11" s="1" t="s">
        <v>70</v>
      </c>
      <c r="F11" s="1" t="s">
        <v>71</v>
      </c>
      <c r="G11">
        <v>39.263333000000003</v>
      </c>
      <c r="H11">
        <v>-74.612222000000003</v>
      </c>
      <c r="I11" s="1" t="s">
        <v>79</v>
      </c>
      <c r="J11" s="1" t="s">
        <v>89</v>
      </c>
      <c r="K11" s="1" t="s">
        <v>90</v>
      </c>
      <c r="L11" s="1" t="s">
        <v>92</v>
      </c>
      <c r="M11" s="1" t="s">
        <v>93</v>
      </c>
      <c r="N11" s="1" t="s">
        <v>103</v>
      </c>
      <c r="O11" s="1" t="s">
        <v>111</v>
      </c>
      <c r="P11" s="1" t="s">
        <v>121</v>
      </c>
      <c r="Q11" s="1" t="s">
        <v>123</v>
      </c>
      <c r="R11">
        <v>1</v>
      </c>
      <c r="S11" s="1" t="s">
        <v>124</v>
      </c>
      <c r="T11" s="1" t="s">
        <v>126</v>
      </c>
      <c r="U11" s="1"/>
      <c r="V11" s="1" t="s">
        <v>128</v>
      </c>
      <c r="W11" s="1"/>
      <c r="X11" s="1"/>
      <c r="Y11" s="1"/>
      <c r="Z11" s="1"/>
      <c r="AA11" s="1" t="s">
        <v>135</v>
      </c>
      <c r="AB11" s="1" t="s">
        <v>136</v>
      </c>
      <c r="AC11" s="1" t="s">
        <v>139</v>
      </c>
      <c r="AD11" s="1" t="s">
        <v>151</v>
      </c>
      <c r="AE11" s="1" t="s">
        <v>161</v>
      </c>
      <c r="AF11">
        <f>YEAR(Table1[[#This Row],[EventDate]])</f>
        <v>2004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NTSB_Summary</vt:lpstr>
      <vt:lpstr>NTSB_Details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doylewj</dc:creator>
  <cp:lastModifiedBy>DoyleWJ</cp:lastModifiedBy>
  <dcterms:created xsi:type="dcterms:W3CDTF">2020-07-28T12:34:48Z</dcterms:created>
  <dcterms:modified xsi:type="dcterms:W3CDTF">2020-07-28T12:37:21Z</dcterms:modified>
</cp:coreProperties>
</file>