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FAAST_Password_Protected\Banner_Tow_2015\"/>
    </mc:Choice>
  </mc:AlternateContent>
  <bookViews>
    <workbookView xWindow="0" yWindow="0" windowWidth="20490" windowHeight="7455"/>
  </bookViews>
  <sheets>
    <sheet name="Summary" sheetId="2" r:id="rId1"/>
    <sheet name="Details" sheetId="1" r:id="rId2"/>
  </sheets>
  <calcPr calcId="152511"/>
</workbook>
</file>

<file path=xl/calcChain.xml><?xml version="1.0" encoding="utf-8"?>
<calcChain xmlns="http://schemas.openxmlformats.org/spreadsheetml/2006/main">
  <c r="A3" i="2" l="1"/>
  <c r="C103" i="2" l="1"/>
  <c r="D103" i="2"/>
  <c r="C104" i="2"/>
  <c r="E104" i="2" s="1"/>
  <c r="D104" i="2"/>
  <c r="C105" i="2"/>
  <c r="D105" i="2"/>
  <c r="E105" i="2"/>
  <c r="C106" i="2"/>
  <c r="D106" i="2"/>
  <c r="C107" i="2"/>
  <c r="D107" i="2"/>
  <c r="C108" i="2"/>
  <c r="D108" i="2"/>
  <c r="E108" i="2"/>
  <c r="C109" i="2"/>
  <c r="E109" i="2" s="1"/>
  <c r="D109" i="2"/>
  <c r="C110" i="2"/>
  <c r="D110" i="2"/>
  <c r="C111" i="2"/>
  <c r="D111" i="2"/>
  <c r="C112" i="2"/>
  <c r="E112" i="2" s="1"/>
  <c r="D112" i="2"/>
  <c r="C113" i="2"/>
  <c r="D113" i="2"/>
  <c r="E113" i="2"/>
  <c r="C114" i="2"/>
  <c r="D114" i="2"/>
  <c r="C115" i="2"/>
  <c r="D115" i="2"/>
  <c r="C116" i="2"/>
  <c r="D116" i="2"/>
  <c r="E116" i="2"/>
  <c r="C117" i="2"/>
  <c r="E117" i="2" s="1"/>
  <c r="D117" i="2"/>
  <c r="D102" i="2"/>
  <c r="C102" i="2"/>
  <c r="C118" i="2" s="1"/>
  <c r="J91" i="2"/>
  <c r="J92" i="2"/>
  <c r="J93" i="2"/>
  <c r="J94" i="2"/>
  <c r="J95" i="2"/>
  <c r="J96" i="2"/>
  <c r="J97" i="2"/>
  <c r="J98" i="2"/>
  <c r="J90" i="2"/>
  <c r="I91" i="2"/>
  <c r="I92" i="2"/>
  <c r="I93" i="2"/>
  <c r="I94" i="2"/>
  <c r="I95" i="2"/>
  <c r="I96" i="2"/>
  <c r="I97" i="2"/>
  <c r="I98" i="2"/>
  <c r="I90" i="2"/>
  <c r="H91" i="2"/>
  <c r="H92" i="2"/>
  <c r="H93" i="2"/>
  <c r="H94" i="2"/>
  <c r="H95" i="2"/>
  <c r="H96" i="2"/>
  <c r="H97" i="2"/>
  <c r="H98" i="2"/>
  <c r="H90" i="2"/>
  <c r="G91" i="2"/>
  <c r="G92" i="2"/>
  <c r="G93" i="2"/>
  <c r="G94" i="2"/>
  <c r="G95" i="2"/>
  <c r="G96" i="2"/>
  <c r="G97" i="2"/>
  <c r="G98" i="2"/>
  <c r="G90" i="2"/>
  <c r="F91" i="2"/>
  <c r="F92" i="2"/>
  <c r="F93" i="2"/>
  <c r="F94" i="2"/>
  <c r="F95" i="2"/>
  <c r="F96" i="2"/>
  <c r="F97" i="2"/>
  <c r="F98" i="2"/>
  <c r="F90" i="2"/>
  <c r="E91" i="2"/>
  <c r="E92" i="2"/>
  <c r="E93" i="2"/>
  <c r="E94" i="2"/>
  <c r="E95" i="2"/>
  <c r="E96" i="2"/>
  <c r="E97" i="2"/>
  <c r="E98" i="2"/>
  <c r="E90" i="2"/>
  <c r="D91" i="2"/>
  <c r="D92" i="2"/>
  <c r="D93" i="2"/>
  <c r="D94" i="2"/>
  <c r="D95" i="2"/>
  <c r="D96" i="2"/>
  <c r="D97" i="2"/>
  <c r="D98" i="2"/>
  <c r="D90" i="2"/>
  <c r="C91" i="2"/>
  <c r="C92" i="2"/>
  <c r="C93" i="2"/>
  <c r="C94" i="2"/>
  <c r="C95" i="2"/>
  <c r="C96" i="2"/>
  <c r="C97" i="2"/>
  <c r="C98" i="2"/>
  <c r="C90" i="2"/>
  <c r="B91" i="2"/>
  <c r="B92" i="2"/>
  <c r="B93" i="2"/>
  <c r="B94" i="2"/>
  <c r="B95" i="2"/>
  <c r="B96" i="2"/>
  <c r="B97" i="2"/>
  <c r="B98" i="2"/>
  <c r="B90" i="2"/>
  <c r="J79" i="2"/>
  <c r="J80" i="2"/>
  <c r="J81" i="2"/>
  <c r="J82" i="2"/>
  <c r="J83" i="2"/>
  <c r="J84" i="2"/>
  <c r="J85" i="2"/>
  <c r="J86" i="2"/>
  <c r="J78" i="2"/>
  <c r="I79" i="2"/>
  <c r="I80" i="2"/>
  <c r="I81" i="2"/>
  <c r="I82" i="2"/>
  <c r="I83" i="2"/>
  <c r="I84" i="2"/>
  <c r="I85" i="2"/>
  <c r="I86" i="2"/>
  <c r="I78" i="2"/>
  <c r="H79" i="2"/>
  <c r="H80" i="2"/>
  <c r="H81" i="2"/>
  <c r="H82" i="2"/>
  <c r="H83" i="2"/>
  <c r="H84" i="2"/>
  <c r="H85" i="2"/>
  <c r="H86" i="2"/>
  <c r="H78" i="2"/>
  <c r="G79" i="2"/>
  <c r="G80" i="2"/>
  <c r="G81" i="2"/>
  <c r="G82" i="2"/>
  <c r="G83" i="2"/>
  <c r="G84" i="2"/>
  <c r="G85" i="2"/>
  <c r="G86" i="2"/>
  <c r="G78" i="2"/>
  <c r="F79" i="2"/>
  <c r="F80" i="2"/>
  <c r="F81" i="2"/>
  <c r="F82" i="2"/>
  <c r="F83" i="2"/>
  <c r="F84" i="2"/>
  <c r="F85" i="2"/>
  <c r="F86" i="2"/>
  <c r="F78" i="2"/>
  <c r="E79" i="2"/>
  <c r="E80" i="2"/>
  <c r="E81" i="2"/>
  <c r="E82" i="2"/>
  <c r="E83" i="2"/>
  <c r="E84" i="2"/>
  <c r="E85" i="2"/>
  <c r="E86" i="2"/>
  <c r="E78" i="2"/>
  <c r="D79" i="2"/>
  <c r="D80" i="2"/>
  <c r="D81" i="2"/>
  <c r="D82" i="2"/>
  <c r="D83" i="2"/>
  <c r="D84" i="2"/>
  <c r="D85" i="2"/>
  <c r="D86" i="2"/>
  <c r="D78" i="2"/>
  <c r="C79" i="2"/>
  <c r="C80" i="2"/>
  <c r="C81" i="2"/>
  <c r="C82" i="2"/>
  <c r="C83" i="2"/>
  <c r="C84" i="2"/>
  <c r="C85" i="2"/>
  <c r="C86" i="2"/>
  <c r="C78" i="2"/>
  <c r="B79" i="2"/>
  <c r="B80" i="2"/>
  <c r="B81" i="2"/>
  <c r="B82" i="2"/>
  <c r="B83" i="2"/>
  <c r="B84" i="2"/>
  <c r="B85" i="2"/>
  <c r="B86" i="2"/>
  <c r="B78" i="2"/>
  <c r="J67" i="2"/>
  <c r="J68" i="2"/>
  <c r="J69" i="2"/>
  <c r="J70" i="2"/>
  <c r="J71" i="2"/>
  <c r="J72" i="2"/>
  <c r="J73" i="2"/>
  <c r="J74" i="2"/>
  <c r="J66" i="2"/>
  <c r="I67" i="2"/>
  <c r="I68" i="2"/>
  <c r="I69" i="2"/>
  <c r="I70" i="2"/>
  <c r="I71" i="2"/>
  <c r="I72" i="2"/>
  <c r="I73" i="2"/>
  <c r="I74" i="2"/>
  <c r="I66" i="2"/>
  <c r="H67" i="2"/>
  <c r="H68" i="2"/>
  <c r="H69" i="2"/>
  <c r="H70" i="2"/>
  <c r="H71" i="2"/>
  <c r="H72" i="2"/>
  <c r="H73" i="2"/>
  <c r="H74" i="2"/>
  <c r="H66" i="2"/>
  <c r="G67" i="2"/>
  <c r="G68" i="2"/>
  <c r="G69" i="2"/>
  <c r="G70" i="2"/>
  <c r="G71" i="2"/>
  <c r="G72" i="2"/>
  <c r="G73" i="2"/>
  <c r="G74" i="2"/>
  <c r="G66" i="2"/>
  <c r="F67" i="2"/>
  <c r="F68" i="2"/>
  <c r="F69" i="2"/>
  <c r="F70" i="2"/>
  <c r="F71" i="2"/>
  <c r="F72" i="2"/>
  <c r="F73" i="2"/>
  <c r="F74" i="2"/>
  <c r="F66" i="2"/>
  <c r="E67" i="2"/>
  <c r="E68" i="2"/>
  <c r="E69" i="2"/>
  <c r="E70" i="2"/>
  <c r="E71" i="2"/>
  <c r="E72" i="2"/>
  <c r="E73" i="2"/>
  <c r="E74" i="2"/>
  <c r="E66" i="2"/>
  <c r="D67" i="2"/>
  <c r="D68" i="2"/>
  <c r="D69" i="2"/>
  <c r="D70" i="2"/>
  <c r="D71" i="2"/>
  <c r="D72" i="2"/>
  <c r="D73" i="2"/>
  <c r="D74" i="2"/>
  <c r="D66" i="2"/>
  <c r="C67" i="2"/>
  <c r="C68" i="2"/>
  <c r="C69" i="2"/>
  <c r="C70" i="2"/>
  <c r="C71" i="2"/>
  <c r="C72" i="2"/>
  <c r="C73" i="2"/>
  <c r="C74" i="2"/>
  <c r="C66" i="2"/>
  <c r="B67" i="2"/>
  <c r="B68" i="2"/>
  <c r="B69" i="2"/>
  <c r="B70" i="2"/>
  <c r="B71" i="2"/>
  <c r="B72" i="2"/>
  <c r="B73" i="2"/>
  <c r="B74" i="2"/>
  <c r="B66" i="2"/>
  <c r="B60" i="2"/>
  <c r="C60" i="2"/>
  <c r="B61" i="2"/>
  <c r="C61" i="2"/>
  <c r="B62" i="2"/>
  <c r="C62" i="2"/>
  <c r="C59" i="2"/>
  <c r="B59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C45" i="2"/>
  <c r="B45" i="2"/>
  <c r="J19" i="2"/>
  <c r="J18" i="2"/>
  <c r="I19" i="2"/>
  <c r="I18" i="2"/>
  <c r="H19" i="2"/>
  <c r="H18" i="2"/>
  <c r="G19" i="2"/>
  <c r="G18" i="2"/>
  <c r="F19" i="2"/>
  <c r="F18" i="2"/>
  <c r="E19" i="2"/>
  <c r="E18" i="2"/>
  <c r="D19" i="2"/>
  <c r="D18" i="2"/>
  <c r="C19" i="2"/>
  <c r="C18" i="2"/>
  <c r="B19" i="2"/>
  <c r="B18" i="2"/>
  <c r="B12" i="2"/>
  <c r="C3" i="2"/>
  <c r="B3" i="2"/>
  <c r="Z3" i="1"/>
  <c r="Z39" i="1" s="1"/>
  <c r="D3" i="2" s="1"/>
  <c r="AA3" i="1"/>
  <c r="AB3" i="1"/>
  <c r="AC3" i="1"/>
  <c r="AF3" i="1"/>
  <c r="B31" i="2" s="1"/>
  <c r="AG3" i="1"/>
  <c r="Z4" i="1"/>
  <c r="AA4" i="1"/>
  <c r="AA39" i="1" s="1"/>
  <c r="E3" i="2" s="1"/>
  <c r="AB4" i="1"/>
  <c r="AD4" i="1" s="1"/>
  <c r="AC4" i="1"/>
  <c r="AF4" i="1"/>
  <c r="C25" i="2" s="1"/>
  <c r="AG4" i="1"/>
  <c r="C9" i="2" s="1"/>
  <c r="Z5" i="1"/>
  <c r="AA5" i="1"/>
  <c r="AB5" i="1"/>
  <c r="AC5" i="1"/>
  <c r="AF5" i="1"/>
  <c r="C38" i="2" s="1"/>
  <c r="AG5" i="1"/>
  <c r="Z6" i="1"/>
  <c r="AD6" i="1" s="1"/>
  <c r="AA6" i="1"/>
  <c r="AB6" i="1"/>
  <c r="AC6" i="1"/>
  <c r="AF6" i="1"/>
  <c r="AG6" i="1"/>
  <c r="C11" i="2" s="1"/>
  <c r="Z7" i="1"/>
  <c r="AA7" i="1"/>
  <c r="AB7" i="1"/>
  <c r="AC7" i="1"/>
  <c r="AF7" i="1"/>
  <c r="AG7" i="1"/>
  <c r="Z8" i="1"/>
  <c r="AA8" i="1"/>
  <c r="AB8" i="1"/>
  <c r="AC8" i="1"/>
  <c r="AF8" i="1"/>
  <c r="AG8" i="1"/>
  <c r="Z9" i="1"/>
  <c r="AA9" i="1"/>
  <c r="AB9" i="1"/>
  <c r="AC9" i="1"/>
  <c r="AF9" i="1"/>
  <c r="AG9" i="1"/>
  <c r="Z10" i="1"/>
  <c r="AA10" i="1"/>
  <c r="AD10" i="1" s="1"/>
  <c r="AB10" i="1"/>
  <c r="AC10" i="1"/>
  <c r="AF10" i="1"/>
  <c r="AG10" i="1"/>
  <c r="Z11" i="1"/>
  <c r="AA11" i="1"/>
  <c r="AB11" i="1"/>
  <c r="AC11" i="1"/>
  <c r="AF11" i="1"/>
  <c r="AG11" i="1"/>
  <c r="Z12" i="1"/>
  <c r="AA12" i="1"/>
  <c r="AB12" i="1"/>
  <c r="AC12" i="1"/>
  <c r="AF12" i="1"/>
  <c r="AG12" i="1"/>
  <c r="Z13" i="1"/>
  <c r="AA13" i="1"/>
  <c r="AB13" i="1"/>
  <c r="AC13" i="1"/>
  <c r="AF13" i="1"/>
  <c r="AG13" i="1"/>
  <c r="Z14" i="1"/>
  <c r="AD14" i="1" s="1"/>
  <c r="AA14" i="1"/>
  <c r="AB14" i="1"/>
  <c r="AC14" i="1"/>
  <c r="AF14" i="1"/>
  <c r="AG14" i="1"/>
  <c r="Z15" i="1"/>
  <c r="AA15" i="1"/>
  <c r="AD15" i="1" s="1"/>
  <c r="AB15" i="1"/>
  <c r="AC15" i="1"/>
  <c r="AF15" i="1"/>
  <c r="AG15" i="1"/>
  <c r="Z16" i="1"/>
  <c r="AA16" i="1"/>
  <c r="AB16" i="1"/>
  <c r="AC16" i="1"/>
  <c r="AF16" i="1"/>
  <c r="AG16" i="1"/>
  <c r="Z17" i="1"/>
  <c r="AA17" i="1"/>
  <c r="AD17" i="1" s="1"/>
  <c r="AB17" i="1"/>
  <c r="AC17" i="1"/>
  <c r="AF17" i="1"/>
  <c r="AG17" i="1"/>
  <c r="Z18" i="1"/>
  <c r="AA18" i="1"/>
  <c r="AD18" i="1" s="1"/>
  <c r="AB18" i="1"/>
  <c r="AC18" i="1"/>
  <c r="AF18" i="1"/>
  <c r="AG18" i="1"/>
  <c r="B10" i="2" s="1"/>
  <c r="Z19" i="1"/>
  <c r="AA19" i="1"/>
  <c r="AB19" i="1"/>
  <c r="AC19" i="1"/>
  <c r="AF19" i="1"/>
  <c r="AG19" i="1"/>
  <c r="Z20" i="1"/>
  <c r="AA20" i="1"/>
  <c r="AB20" i="1"/>
  <c r="AD20" i="1" s="1"/>
  <c r="AC20" i="1"/>
  <c r="AF20" i="1"/>
  <c r="AG20" i="1"/>
  <c r="Z21" i="1"/>
  <c r="AA21" i="1"/>
  <c r="AB21" i="1"/>
  <c r="AC21" i="1"/>
  <c r="AF21" i="1"/>
  <c r="AG21" i="1"/>
  <c r="Z22" i="1"/>
  <c r="AA22" i="1"/>
  <c r="AD22" i="1" s="1"/>
  <c r="AB22" i="1"/>
  <c r="AC22" i="1"/>
  <c r="AF22" i="1"/>
  <c r="AG22" i="1"/>
  <c r="Z23" i="1"/>
  <c r="AA23" i="1"/>
  <c r="AB23" i="1"/>
  <c r="AC23" i="1"/>
  <c r="AF23" i="1"/>
  <c r="AG23" i="1"/>
  <c r="Z24" i="1"/>
  <c r="AA24" i="1"/>
  <c r="AB24" i="1"/>
  <c r="AC24" i="1"/>
  <c r="AF24" i="1"/>
  <c r="AG24" i="1"/>
  <c r="Z25" i="1"/>
  <c r="AA25" i="1"/>
  <c r="AB25" i="1"/>
  <c r="AC25" i="1"/>
  <c r="AF25" i="1"/>
  <c r="AG25" i="1"/>
  <c r="Z26" i="1"/>
  <c r="AA26" i="1"/>
  <c r="AD26" i="1" s="1"/>
  <c r="AB26" i="1"/>
  <c r="AC26" i="1"/>
  <c r="AF26" i="1"/>
  <c r="AG26" i="1"/>
  <c r="Z27" i="1"/>
  <c r="AA27" i="1"/>
  <c r="AB27" i="1"/>
  <c r="AC27" i="1"/>
  <c r="AF27" i="1"/>
  <c r="AG27" i="1"/>
  <c r="Z28" i="1"/>
  <c r="AA28" i="1"/>
  <c r="AB28" i="1"/>
  <c r="AC28" i="1"/>
  <c r="AF28" i="1"/>
  <c r="AG28" i="1"/>
  <c r="Z29" i="1"/>
  <c r="AA29" i="1"/>
  <c r="AB29" i="1"/>
  <c r="AC29" i="1"/>
  <c r="AF29" i="1"/>
  <c r="AG29" i="1"/>
  <c r="Z30" i="1"/>
  <c r="AA30" i="1"/>
  <c r="AB30" i="1"/>
  <c r="AC30" i="1"/>
  <c r="AD30" i="1"/>
  <c r="AF30" i="1"/>
  <c r="AG30" i="1"/>
  <c r="Z31" i="1"/>
  <c r="AA31" i="1"/>
  <c r="AD31" i="1" s="1"/>
  <c r="AB31" i="1"/>
  <c r="AC31" i="1"/>
  <c r="AF31" i="1"/>
  <c r="AG31" i="1"/>
  <c r="Z32" i="1"/>
  <c r="AA32" i="1"/>
  <c r="AB32" i="1"/>
  <c r="AC32" i="1"/>
  <c r="AF32" i="1"/>
  <c r="AG32" i="1"/>
  <c r="Z33" i="1"/>
  <c r="AA33" i="1"/>
  <c r="AD33" i="1" s="1"/>
  <c r="AB33" i="1"/>
  <c r="AC33" i="1"/>
  <c r="AF33" i="1"/>
  <c r="AG33" i="1"/>
  <c r="Z34" i="1"/>
  <c r="AA34" i="1"/>
  <c r="AD34" i="1" s="1"/>
  <c r="AB34" i="1"/>
  <c r="AC34" i="1"/>
  <c r="AF34" i="1"/>
  <c r="AG34" i="1"/>
  <c r="Z35" i="1"/>
  <c r="AA35" i="1"/>
  <c r="AB35" i="1"/>
  <c r="AC35" i="1"/>
  <c r="AF35" i="1"/>
  <c r="AG35" i="1"/>
  <c r="Z36" i="1"/>
  <c r="AA36" i="1"/>
  <c r="AB36" i="1"/>
  <c r="AD36" i="1" s="1"/>
  <c r="AC36" i="1"/>
  <c r="AF36" i="1"/>
  <c r="AG36" i="1"/>
  <c r="Z37" i="1"/>
  <c r="AA37" i="1"/>
  <c r="AB37" i="1"/>
  <c r="AC37" i="1"/>
  <c r="AF37" i="1"/>
  <c r="AG37" i="1"/>
  <c r="Z38" i="1"/>
  <c r="AA38" i="1"/>
  <c r="AD38" i="1" s="1"/>
  <c r="AB38" i="1"/>
  <c r="AC38" i="1"/>
  <c r="AF38" i="1"/>
  <c r="AG38" i="1"/>
  <c r="AG2" i="1"/>
  <c r="B9" i="2" s="1"/>
  <c r="AF2" i="1"/>
  <c r="B32" i="2" s="1"/>
  <c r="AC2" i="1"/>
  <c r="AC39" i="1" s="1"/>
  <c r="G3" i="2" s="1"/>
  <c r="AB2" i="1"/>
  <c r="AB39" i="1" s="1"/>
  <c r="F3" i="2" s="1"/>
  <c r="AA2" i="1"/>
  <c r="Z2" i="1"/>
  <c r="B39" i="2" l="1"/>
  <c r="B35" i="2"/>
  <c r="B33" i="2"/>
  <c r="B29" i="2"/>
  <c r="B27" i="2"/>
  <c r="B25" i="2"/>
  <c r="AD27" i="1"/>
  <c r="B11" i="2"/>
  <c r="C10" i="2"/>
  <c r="C40" i="2"/>
  <c r="C36" i="2"/>
  <c r="C32" i="2"/>
  <c r="C30" i="2"/>
  <c r="C28" i="2"/>
  <c r="C24" i="2"/>
  <c r="D24" i="2" s="1"/>
  <c r="E102" i="2"/>
  <c r="E115" i="2"/>
  <c r="E110" i="2"/>
  <c r="AD25" i="1"/>
  <c r="AD23" i="1"/>
  <c r="AD9" i="1"/>
  <c r="AD7" i="1"/>
  <c r="B7" i="2"/>
  <c r="B14" i="2" s="1"/>
  <c r="C13" i="2"/>
  <c r="C23" i="2"/>
  <c r="B38" i="2"/>
  <c r="B36" i="2"/>
  <c r="D36" i="2" s="1"/>
  <c r="B34" i="2"/>
  <c r="B30" i="2"/>
  <c r="B28" i="2"/>
  <c r="B26" i="2"/>
  <c r="D26" i="2" s="1"/>
  <c r="B24" i="2"/>
  <c r="AD37" i="1"/>
  <c r="AD35" i="1"/>
  <c r="AD24" i="1"/>
  <c r="AD21" i="1"/>
  <c r="AD19" i="1"/>
  <c r="AD8" i="1"/>
  <c r="AD5" i="1"/>
  <c r="AD3" i="1"/>
  <c r="B13" i="2"/>
  <c r="C12" i="2"/>
  <c r="C41" i="2"/>
  <c r="C39" i="2"/>
  <c r="C37" i="2"/>
  <c r="C35" i="2"/>
  <c r="C33" i="2"/>
  <c r="C31" i="2"/>
  <c r="C29" i="2"/>
  <c r="D29" i="2" s="1"/>
  <c r="C27" i="2"/>
  <c r="E114" i="2"/>
  <c r="E111" i="2"/>
  <c r="E106" i="2"/>
  <c r="E103" i="2"/>
  <c r="C8" i="2"/>
  <c r="B37" i="2"/>
  <c r="AD32" i="1"/>
  <c r="AD29" i="1"/>
  <c r="AD16" i="1"/>
  <c r="AD13" i="1"/>
  <c r="B8" i="2"/>
  <c r="B23" i="2"/>
  <c r="B42" i="2" s="1"/>
  <c r="C34" i="2"/>
  <c r="C26" i="2"/>
  <c r="B41" i="2"/>
  <c r="AD11" i="1"/>
  <c r="C7" i="2"/>
  <c r="C14" i="2" s="1"/>
  <c r="E107" i="2"/>
  <c r="AD28" i="1"/>
  <c r="AD12" i="1"/>
  <c r="B40" i="2"/>
  <c r="D40" i="2" s="1"/>
  <c r="D118" i="2"/>
  <c r="I87" i="2"/>
  <c r="D62" i="2"/>
  <c r="D60" i="2"/>
  <c r="J75" i="2"/>
  <c r="D52" i="2"/>
  <c r="E87" i="2"/>
  <c r="J87" i="2"/>
  <c r="F87" i="2"/>
  <c r="K84" i="2"/>
  <c r="K82" i="2"/>
  <c r="K80" i="2"/>
  <c r="K86" i="2"/>
  <c r="B87" i="2"/>
  <c r="E99" i="2"/>
  <c r="I99" i="2"/>
  <c r="K93" i="2"/>
  <c r="K97" i="2"/>
  <c r="B63" i="2"/>
  <c r="K79" i="2"/>
  <c r="G87" i="2"/>
  <c r="K83" i="2"/>
  <c r="K91" i="2"/>
  <c r="F99" i="2"/>
  <c r="J99" i="2"/>
  <c r="K95" i="2"/>
  <c r="D31" i="2"/>
  <c r="D45" i="2"/>
  <c r="D51" i="2"/>
  <c r="D87" i="2"/>
  <c r="H87" i="2"/>
  <c r="K81" i="2"/>
  <c r="K85" i="2"/>
  <c r="D99" i="2"/>
  <c r="H99" i="2"/>
  <c r="C99" i="2"/>
  <c r="G99" i="2"/>
  <c r="K92" i="2"/>
  <c r="K94" i="2"/>
  <c r="K96" i="2"/>
  <c r="K98" i="2"/>
  <c r="C87" i="2"/>
  <c r="K90" i="2"/>
  <c r="B99" i="2"/>
  <c r="K78" i="2"/>
  <c r="D47" i="2"/>
  <c r="D55" i="2"/>
  <c r="D53" i="2"/>
  <c r="D50" i="2"/>
  <c r="D48" i="2"/>
  <c r="C75" i="2"/>
  <c r="E75" i="2"/>
  <c r="D61" i="2"/>
  <c r="D54" i="2"/>
  <c r="D49" i="2"/>
  <c r="D46" i="2"/>
  <c r="G75" i="2"/>
  <c r="K73" i="2"/>
  <c r="K69" i="2"/>
  <c r="I75" i="2"/>
  <c r="H75" i="2"/>
  <c r="F75" i="2"/>
  <c r="K74" i="2"/>
  <c r="K70" i="2"/>
  <c r="K71" i="2"/>
  <c r="K67" i="2"/>
  <c r="D75" i="2"/>
  <c r="K72" i="2"/>
  <c r="K68" i="2"/>
  <c r="B75" i="2"/>
  <c r="K66" i="2"/>
  <c r="D59" i="2"/>
  <c r="C63" i="2"/>
  <c r="C56" i="2"/>
  <c r="B56" i="2"/>
  <c r="D32" i="2"/>
  <c r="D39" i="2"/>
  <c r="D35" i="2"/>
  <c r="D33" i="2"/>
  <c r="D30" i="2"/>
  <c r="D28" i="2"/>
  <c r="D41" i="2"/>
  <c r="D38" i="2"/>
  <c r="D27" i="2"/>
  <c r="D25" i="2"/>
  <c r="D37" i="2"/>
  <c r="D34" i="2"/>
  <c r="B4" i="2"/>
  <c r="L18" i="2"/>
  <c r="D10" i="2"/>
  <c r="K19" i="2"/>
  <c r="C4" i="2"/>
  <c r="A4" i="2" s="1"/>
  <c r="D12" i="2"/>
  <c r="B20" i="2"/>
  <c r="L19" i="2"/>
  <c r="H3" i="2"/>
  <c r="E4" i="2" s="1"/>
  <c r="D13" i="2"/>
  <c r="D9" i="2"/>
  <c r="D11" i="2"/>
  <c r="F20" i="2"/>
  <c r="J20" i="2"/>
  <c r="K18" i="2"/>
  <c r="I20" i="2"/>
  <c r="E20" i="2"/>
  <c r="C20" i="2"/>
  <c r="G20" i="2"/>
  <c r="D20" i="2"/>
  <c r="H20" i="2"/>
  <c r="L20" i="2" s="1"/>
  <c r="D8" i="2"/>
  <c r="AD2" i="1"/>
  <c r="C42" i="2" l="1"/>
  <c r="D23" i="2"/>
  <c r="AD39" i="1"/>
  <c r="D7" i="2"/>
  <c r="D14" i="2" s="1"/>
  <c r="E118" i="2"/>
  <c r="D63" i="2"/>
  <c r="K99" i="2"/>
  <c r="K87" i="2"/>
  <c r="D56" i="2"/>
  <c r="K75" i="2"/>
  <c r="D42" i="2"/>
  <c r="K20" i="2"/>
  <c r="G4" i="2"/>
  <c r="D4" i="2"/>
  <c r="F4" i="2"/>
  <c r="H4" i="2" l="1"/>
</calcChain>
</file>

<file path=xl/connections.xml><?xml version="1.0" encoding="utf-8"?>
<connections xmlns="http://schemas.openxmlformats.org/spreadsheetml/2006/main">
  <connection id="1" name="ff21f3a6-8e32-42b0-8fff-0149a7ef1446AviationData" type="4" refreshedVersion="0" background="1">
    <webPr xml="1" sourceData="1" url="C:\Users\DoyleWJ\Documents\Aviation CD\FAA Presentations\FAAST_Password_Protected\Banner_Tow_2015\ff21f3a6-8e32-42b0-8fff-0149a7ef1446AviationData.xml" htmlTables="1" htmlFormat="all"/>
  </connection>
</connections>
</file>

<file path=xl/sharedStrings.xml><?xml version="1.0" encoding="utf-8"?>
<sst xmlns="http://schemas.openxmlformats.org/spreadsheetml/2006/main" count="1082" uniqueCount="393">
  <si>
    <t>EventId</t>
  </si>
  <si>
    <t>InvestigationType</t>
  </si>
  <si>
    <t>AccidentNumber</t>
  </si>
  <si>
    <t>EventDate</t>
  </si>
  <si>
    <t>Location</t>
  </si>
  <si>
    <t>Country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</si>
  <si>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</si>
  <si>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</si>
  <si>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</si>
  <si>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</si>
  <si>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</si>
  <si>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</si>
  <si>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</si>
  <si>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</si>
  <si>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FARDescription</t>
  </si>
  <si>
    <t>PurposeOfFlight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</si>
  <si>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</si>
  <si>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</si>
  <si>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</si>
  <si>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</si>
  <si>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</si>
  <si>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</si>
  <si>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</si>
  <si>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</si>
  <si>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20140831X63850</t>
  </si>
  <si>
    <t>20140802X00529</t>
  </si>
  <si>
    <t>20140630X53703</t>
  </si>
  <si>
    <t>20140505X11439</t>
  </si>
  <si>
    <t>20140409X31036</t>
  </si>
  <si>
    <t>20140324X60401</t>
  </si>
  <si>
    <t>20140304X44821</t>
  </si>
  <si>
    <t>20131021X92058</t>
  </si>
  <si>
    <t>20130830X80236</t>
  </si>
  <si>
    <t>20130729X42909</t>
  </si>
  <si>
    <t>20130706X84837</t>
  </si>
  <si>
    <t>20130501X45321</t>
  </si>
  <si>
    <t>20130430X93038</t>
  </si>
  <si>
    <t>20130318X82854</t>
  </si>
  <si>
    <t>20120726X72700</t>
  </si>
  <si>
    <t>20120724X74125</t>
  </si>
  <si>
    <t>20120719X20339</t>
  </si>
  <si>
    <t>20120720X50150</t>
  </si>
  <si>
    <t>20120715X00533</t>
  </si>
  <si>
    <t>20120526X10057</t>
  </si>
  <si>
    <t>20120517X10644</t>
  </si>
  <si>
    <t>20111231X23658</t>
  </si>
  <si>
    <t>20111019X13628</t>
  </si>
  <si>
    <t>20110803X84201</t>
  </si>
  <si>
    <t>20110720X54309</t>
  </si>
  <si>
    <t>20110708X84345</t>
  </si>
  <si>
    <t>20110705X44902</t>
  </si>
  <si>
    <t>20110622X75234</t>
  </si>
  <si>
    <t>20110321X20113</t>
  </si>
  <si>
    <t>20110214X34633</t>
  </si>
  <si>
    <t>20100902X42424</t>
  </si>
  <si>
    <t>20100812X13022</t>
  </si>
  <si>
    <t>20100626X15355</t>
  </si>
  <si>
    <t>20100607X51236</t>
  </si>
  <si>
    <t>20100425X31208</t>
  </si>
  <si>
    <t>20091228X95148</t>
  </si>
  <si>
    <t>20090706X10333</t>
  </si>
  <si>
    <t>Accident</t>
  </si>
  <si>
    <t>ERA14FA416</t>
  </si>
  <si>
    <t>ERA14FA372</t>
  </si>
  <si>
    <t>CEN14LA331</t>
  </si>
  <si>
    <t>CEN14FA230</t>
  </si>
  <si>
    <t>ERA14CA188</t>
  </si>
  <si>
    <t>ERA14LA167</t>
  </si>
  <si>
    <t>ERA14CA140</t>
  </si>
  <si>
    <t>ERA14LA008</t>
  </si>
  <si>
    <t>WPR13LA392</t>
  </si>
  <si>
    <t>ERA13LA339</t>
  </si>
  <si>
    <t>WPR13CA311</t>
  </si>
  <si>
    <t>CEN13LA249</t>
  </si>
  <si>
    <t>CEN13CA246</t>
  </si>
  <si>
    <t>ERA13LA174</t>
  </si>
  <si>
    <t>ERA12LA482</t>
  </si>
  <si>
    <t>ERA12LA474</t>
  </si>
  <si>
    <t>ERA12FA465</t>
  </si>
  <si>
    <t>ERA12LA468</t>
  </si>
  <si>
    <t>ERA12LA453</t>
  </si>
  <si>
    <t>WPR12LA227</t>
  </si>
  <si>
    <t>ERA12CA339</t>
  </si>
  <si>
    <t>ERA12FA130</t>
  </si>
  <si>
    <t>CEN12CA030</t>
  </si>
  <si>
    <t>ERA11LA437</t>
  </si>
  <si>
    <t>ERA11LA411</t>
  </si>
  <si>
    <t>ERA11LA388</t>
  </si>
  <si>
    <t>WPR11CA309</t>
  </si>
  <si>
    <t>ERA11CA352</t>
  </si>
  <si>
    <t>ERA11LA200</t>
  </si>
  <si>
    <t>CEN11LA182</t>
  </si>
  <si>
    <t>CEN10LA514</t>
  </si>
  <si>
    <t>ERA10CA417</t>
  </si>
  <si>
    <t>WPR10FA315</t>
  </si>
  <si>
    <t>ERA10CA300</t>
  </si>
  <si>
    <t>ERA10CA240</t>
  </si>
  <si>
    <t>ERA10LA101</t>
  </si>
  <si>
    <t>ERA09LA380</t>
  </si>
  <si>
    <t>08/31/2014</t>
  </si>
  <si>
    <t>08/02/2014</t>
  </si>
  <si>
    <t>06/27/2014</t>
  </si>
  <si>
    <t>05/05/2014</t>
  </si>
  <si>
    <t>04/06/2014</t>
  </si>
  <si>
    <t>03/23/2014</t>
  </si>
  <si>
    <t>03/01/2014</t>
  </si>
  <si>
    <t>10/05/2013</t>
  </si>
  <si>
    <t>08/30/2013</t>
  </si>
  <si>
    <t>07/26/2013</t>
  </si>
  <si>
    <t>07/06/2013</t>
  </si>
  <si>
    <t>05/01/2013</t>
  </si>
  <si>
    <t>04/28/2013</t>
  </si>
  <si>
    <t>03/18/2013</t>
  </si>
  <si>
    <t>07/26/2012</t>
  </si>
  <si>
    <t>07/23/2012</t>
  </si>
  <si>
    <t>07/19/2012</t>
  </si>
  <si>
    <t>07/18/2012</t>
  </si>
  <si>
    <t>07/15/2012</t>
  </si>
  <si>
    <t>05/26/2012</t>
  </si>
  <si>
    <t>05/16/2012</t>
  </si>
  <si>
    <t>12/31/2011</t>
  </si>
  <si>
    <t>10/17/2011</t>
  </si>
  <si>
    <t>08/02/2011</t>
  </si>
  <si>
    <t>07/20/2011</t>
  </si>
  <si>
    <t>07/04/2011</t>
  </si>
  <si>
    <t>06/18/2011</t>
  </si>
  <si>
    <t>03/19/2011</t>
  </si>
  <si>
    <t>02/12/2011</t>
  </si>
  <si>
    <t>09/02/2010</t>
  </si>
  <si>
    <t>08/12/2010</t>
  </si>
  <si>
    <t>06/26/2010</t>
  </si>
  <si>
    <t>06/06/2010</t>
  </si>
  <si>
    <t>04/22/2010</t>
  </si>
  <si>
    <t>12/24/2009</t>
  </si>
  <si>
    <t>07/04/2009</t>
  </si>
  <si>
    <t>St. Petersburg, FL</t>
  </si>
  <si>
    <t>Gansevoort, NY</t>
  </si>
  <si>
    <t>Arlington, TX</t>
  </si>
  <si>
    <t>Northglenn, CO</t>
  </si>
  <si>
    <t>Bethel, ME</t>
  </si>
  <si>
    <t>Mayaguez, PR</t>
  </si>
  <si>
    <t>Gainesville, FL</t>
  </si>
  <si>
    <t>Rancho Palos Verdes, CA</t>
  </si>
  <si>
    <t>Farmingdale, NJ</t>
  </si>
  <si>
    <t>Long Beach, CA</t>
  </si>
  <si>
    <t>Covington, LA</t>
  </si>
  <si>
    <t>New Orleans, LA</t>
  </si>
  <si>
    <t>Panama City, FL</t>
  </si>
  <si>
    <t>Green Creek, NJ</t>
  </si>
  <si>
    <t>Westerly, RI</t>
  </si>
  <si>
    <t>Berlin, MD</t>
  </si>
  <si>
    <t>North Myrtle Beach, SC</t>
  </si>
  <si>
    <t>San Diego, CA</t>
  </si>
  <si>
    <t>Gulf Shores, AL</t>
  </si>
  <si>
    <t>Jacksonville, FL</t>
  </si>
  <si>
    <t>Egg Harbor Township, NJ</t>
  </si>
  <si>
    <t>Elizabethtown, KY</t>
  </si>
  <si>
    <t>Orange Beach, AL</t>
  </si>
  <si>
    <t>Vancouver, WA</t>
  </si>
  <si>
    <t>Ridgeville, SC</t>
  </si>
  <si>
    <t>Hollywood, FL</t>
  </si>
  <si>
    <t>Trenton, MI</t>
  </si>
  <si>
    <t>Boone, IA</t>
  </si>
  <si>
    <t>Salt Lake City, UT</t>
  </si>
  <si>
    <t>Hampton, GA</t>
  </si>
  <si>
    <t>United States</t>
  </si>
  <si>
    <t>SPG</t>
  </si>
  <si>
    <t>K30</t>
  </si>
  <si>
    <t>0B1</t>
  </si>
  <si>
    <t>TJMZ</t>
  </si>
  <si>
    <t>BLM</t>
  </si>
  <si>
    <t>LGB</t>
  </si>
  <si>
    <t>L31</t>
  </si>
  <si>
    <t>NEW</t>
  </si>
  <si>
    <t>JY04</t>
  </si>
  <si>
    <t>4MD1</t>
  </si>
  <si>
    <t>CRE</t>
  </si>
  <si>
    <t>SAN</t>
  </si>
  <si>
    <t>NONE</t>
  </si>
  <si>
    <t>CRG</t>
  </si>
  <si>
    <t>EKX</t>
  </si>
  <si>
    <t>KVUO</t>
  </si>
  <si>
    <t>HWO</t>
  </si>
  <si>
    <t>BNW</t>
  </si>
  <si>
    <t>U42</t>
  </si>
  <si>
    <t>KCRE</t>
  </si>
  <si>
    <t>4A7</t>
  </si>
  <si>
    <t>WST</t>
  </si>
  <si>
    <t>ALBERT WHITTED</t>
  </si>
  <si>
    <t>HEBER AIRPARK</t>
  </si>
  <si>
    <t>N/A</t>
  </si>
  <si>
    <t>BETHEL RGNL</t>
  </si>
  <si>
    <t>Albert Whitted</t>
  </si>
  <si>
    <t>Eugenio Maria de Hostos</t>
  </si>
  <si>
    <t>Monmouth Executive Airport</t>
  </si>
  <si>
    <t>Long Beach</t>
  </si>
  <si>
    <t>St. Tammany Regional Airport</t>
  </si>
  <si>
    <t>LAKEFRONT AIRPORT</t>
  </si>
  <si>
    <t>Paramount</t>
  </si>
  <si>
    <t>Bunting's Field</t>
  </si>
  <si>
    <t>Grand Strand</t>
  </si>
  <si>
    <t>Grand Strand Airport</t>
  </si>
  <si>
    <t>San Diego</t>
  </si>
  <si>
    <t>Private</t>
  </si>
  <si>
    <t>Craig Municipal Airport</t>
  </si>
  <si>
    <t>Saint Tammany Regional</t>
  </si>
  <si>
    <t>Addington Field</t>
  </si>
  <si>
    <t>Pearson Field</t>
  </si>
  <si>
    <t>North Perry Airport</t>
  </si>
  <si>
    <t>South Valley Regional Airport</t>
  </si>
  <si>
    <t>Tara Field</t>
  </si>
  <si>
    <t>Westerly State</t>
  </si>
  <si>
    <t>Non-Fatal</t>
  </si>
  <si>
    <t>Substantial</t>
  </si>
  <si>
    <t>Destroyed</t>
  </si>
  <si>
    <t>Airplane</t>
  </si>
  <si>
    <t>N254AB</t>
  </si>
  <si>
    <t>N1DZ</t>
  </si>
  <si>
    <t>N8157V</t>
  </si>
  <si>
    <t>N4519Y</t>
  </si>
  <si>
    <t>N74843</t>
  </si>
  <si>
    <t>N211PP</t>
  </si>
  <si>
    <t>N929SC</t>
  </si>
  <si>
    <t>N8715U</t>
  </si>
  <si>
    <t>N224T</t>
  </si>
  <si>
    <t>N61929</t>
  </si>
  <si>
    <t>N613AP</t>
  </si>
  <si>
    <t>N8899V</t>
  </si>
  <si>
    <t>N737FK</t>
  </si>
  <si>
    <t>N86AB</t>
  </si>
  <si>
    <t>N4361M</t>
  </si>
  <si>
    <t>N7313Z</t>
  </si>
  <si>
    <t>N4330Z</t>
  </si>
  <si>
    <t>N2991Z</t>
  </si>
  <si>
    <t>N8048D</t>
  </si>
  <si>
    <t>N7093F</t>
  </si>
  <si>
    <t>N86917</t>
  </si>
  <si>
    <t>N7408Z</t>
  </si>
  <si>
    <t>N2401E</t>
  </si>
  <si>
    <t>N87020</t>
  </si>
  <si>
    <t>N8576U</t>
  </si>
  <si>
    <t>N109DP</t>
  </si>
  <si>
    <t>N5175D</t>
  </si>
  <si>
    <t>N177SC</t>
  </si>
  <si>
    <t>N9692D</t>
  </si>
  <si>
    <t>N6622G</t>
  </si>
  <si>
    <t>N10128</t>
  </si>
  <si>
    <t>N7700V</t>
  </si>
  <si>
    <t>N2150A</t>
  </si>
  <si>
    <t>N654U</t>
  </si>
  <si>
    <t>N8634V</t>
  </si>
  <si>
    <t>N4898Y</t>
  </si>
  <si>
    <t>PIPER</t>
  </si>
  <si>
    <t>CESSNA</t>
  </si>
  <si>
    <t>BELLANCA</t>
  </si>
  <si>
    <t>AERO COMMANDER</t>
  </si>
  <si>
    <t>GRUMMAN</t>
  </si>
  <si>
    <t>PA-25-260</t>
  </si>
  <si>
    <t>A188</t>
  </si>
  <si>
    <t>8GCBC</t>
  </si>
  <si>
    <t>PA-25-235</t>
  </si>
  <si>
    <t>PA-12</t>
  </si>
  <si>
    <t>PA-18-150</t>
  </si>
  <si>
    <t>CallAir</t>
  </si>
  <si>
    <t>PA-18-135</t>
  </si>
  <si>
    <t>G164</t>
  </si>
  <si>
    <t>7GCBC</t>
  </si>
  <si>
    <t>Part 91: General Aviation</t>
  </si>
  <si>
    <t>Banner Tow</t>
  </si>
  <si>
    <t>1</t>
  </si>
  <si>
    <t>2</t>
  </si>
  <si>
    <t>VMC</t>
  </si>
  <si>
    <t>MANEUVERING</t>
  </si>
  <si>
    <t>TAXI</t>
  </si>
  <si>
    <t>LANDING</t>
  </si>
  <si>
    <t>TAKEOFF</t>
  </si>
  <si>
    <t>CRUISE</t>
  </si>
  <si>
    <t>DESCENT</t>
  </si>
  <si>
    <t>APPROACH</t>
  </si>
  <si>
    <t>GO-AROUND</t>
  </si>
  <si>
    <t>Preliminary</t>
  </si>
  <si>
    <t>Probable Cause</t>
  </si>
  <si>
    <t>Factual</t>
  </si>
  <si>
    <t>09/16/2014</t>
  </si>
  <si>
    <t>08/06/2014</t>
  </si>
  <si>
    <t>01/12/2015</t>
  </si>
  <si>
    <t>05/06/2014</t>
  </si>
  <si>
    <t>04/07/2014</t>
  </si>
  <si>
    <t>05/21/2014</t>
  </si>
  <si>
    <t>03/03/2015</t>
  </si>
  <si>
    <t>08/07/2014</t>
  </si>
  <si>
    <t>11/19/2013</t>
  </si>
  <si>
    <t>03/24/2014</t>
  </si>
  <si>
    <t>07/29/2013</t>
  </si>
  <si>
    <t>09/30/2014</t>
  </si>
  <si>
    <t>05/09/2013</t>
  </si>
  <si>
    <t>06/19/2013</t>
  </si>
  <si>
    <t>10/04/2012</t>
  </si>
  <si>
    <t>11/27/2012</t>
  </si>
  <si>
    <t>07/18/2013</t>
  </si>
  <si>
    <t>12/27/2011</t>
  </si>
  <si>
    <t>02/06/2012</t>
  </si>
  <si>
    <t>01/31/2013</t>
  </si>
  <si>
    <t>10/04/2011</t>
  </si>
  <si>
    <t>12/19/2011</t>
  </si>
  <si>
    <t>03/08/2012</t>
  </si>
  <si>
    <t>06/27/2011</t>
  </si>
  <si>
    <t>05/11/2011</t>
  </si>
  <si>
    <t>12/13/2011</t>
  </si>
  <si>
    <t>12/20/2010</t>
  </si>
  <si>
    <t>06/13/2011</t>
  </si>
  <si>
    <t>10/21/2010</t>
  </si>
  <si>
    <t>Fatal</t>
  </si>
  <si>
    <t>182</t>
  </si>
  <si>
    <t>O1-A</t>
  </si>
  <si>
    <t>172</t>
  </si>
  <si>
    <t>PA-18-105</t>
  </si>
  <si>
    <t>150</t>
  </si>
  <si>
    <t>PA-18-160</t>
  </si>
  <si>
    <t>Serious</t>
  </si>
  <si>
    <t>Minor</t>
  </si>
  <si>
    <t>Uninjured</t>
  </si>
  <si>
    <t>Total</t>
  </si>
  <si>
    <t>State</t>
  </si>
  <si>
    <t>Year</t>
  </si>
  <si>
    <t>PIC Age</t>
  </si>
  <si>
    <t>PIC Ratings</t>
  </si>
  <si>
    <t>PIC Age Group</t>
  </si>
  <si>
    <t>Loss of Control</t>
  </si>
  <si>
    <t>COM</t>
  </si>
  <si>
    <t>CFIT</t>
  </si>
  <si>
    <t>ATP</t>
  </si>
  <si>
    <t>Fuel Starvation</t>
  </si>
  <si>
    <t>CFI</t>
  </si>
  <si>
    <t>Fuel Contamination</t>
  </si>
  <si>
    <t>Engine Failure</t>
  </si>
  <si>
    <t>Fuel Exhaustion</t>
  </si>
  <si>
    <t>Pilot Incapacitation</t>
  </si>
  <si>
    <t>Ground Loop</t>
  </si>
  <si>
    <t>PVT</t>
  </si>
  <si>
    <t>Hard Landing</t>
  </si>
  <si>
    <t>66-70</t>
  </si>
  <si>
    <t>56-60</t>
  </si>
  <si>
    <t>26-30</t>
  </si>
  <si>
    <t>41-45</t>
  </si>
  <si>
    <t>46-50</t>
  </si>
  <si>
    <t>21-25</t>
  </si>
  <si>
    <t>51-55</t>
  </si>
  <si>
    <t>18-20</t>
  </si>
  <si>
    <t>31-35</t>
  </si>
  <si>
    <t>61-65</t>
  </si>
  <si>
    <t>36-40</t>
  </si>
  <si>
    <t>U.S.</t>
  </si>
  <si>
    <t>Fatalities</t>
  </si>
  <si>
    <t>Banner Tow Accidents from 01/01/2009 to 03/31/2015</t>
  </si>
  <si>
    <t>Broad Phase of Flight</t>
  </si>
  <si>
    <t>U. S.</t>
  </si>
  <si>
    <t>Taxi</t>
  </si>
  <si>
    <t>Takeoff</t>
  </si>
  <si>
    <t>Climb</t>
  </si>
  <si>
    <t>Cruise</t>
  </si>
  <si>
    <t>Descent</t>
  </si>
  <si>
    <t>Approach</t>
  </si>
  <si>
    <t>Maneuvering</t>
  </si>
  <si>
    <t>Landing</t>
  </si>
  <si>
    <t>Go-Around</t>
  </si>
  <si>
    <t>Maneuvering % of Total</t>
  </si>
  <si>
    <t>FL</t>
  </si>
  <si>
    <t>NY</t>
  </si>
  <si>
    <t>TX</t>
  </si>
  <si>
    <t>CO</t>
  </si>
  <si>
    <t>ME</t>
  </si>
  <si>
    <t>PR</t>
  </si>
  <si>
    <t>CA</t>
  </si>
  <si>
    <t>NJ</t>
  </si>
  <si>
    <t>LA</t>
  </si>
  <si>
    <t>RI</t>
  </si>
  <si>
    <t>MD</t>
  </si>
  <si>
    <t>SC</t>
  </si>
  <si>
    <t>AL</t>
  </si>
  <si>
    <t>KY</t>
  </si>
  <si>
    <t>WA</t>
  </si>
  <si>
    <t>MI</t>
  </si>
  <si>
    <t>IA</t>
  </si>
  <si>
    <t>UT</t>
  </si>
  <si>
    <t>GA</t>
  </si>
  <si>
    <t>PIC Certificate</t>
  </si>
  <si>
    <t>All</t>
  </si>
  <si>
    <t>Aero Commander</t>
  </si>
  <si>
    <t>Bellanca</t>
  </si>
  <si>
    <t>Cessna</t>
  </si>
  <si>
    <t>Grumman</t>
  </si>
  <si>
    <t>Piper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</si>
</sst>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9" fontId="4" fillId="2" borderId="0" xfId="2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9" fontId="4" fillId="2" borderId="1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5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right"/>
    </xf>
    <xf numFmtId="9" fontId="4" fillId="0" borderId="1" xfId="2" applyNumberFormat="1" applyFont="1" applyBorder="1" applyAlignment="1">
      <alignment horizontal="right"/>
    </xf>
    <xf numFmtId="9" fontId="4" fillId="0" borderId="7" xfId="2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164" fontId="3" fillId="0" borderId="3" xfId="1" applyNumberFormat="1" applyFont="1" applyBorder="1" applyAlignment="1">
      <alignment horizontal="right"/>
    </xf>
    <xf numFmtId="164" fontId="3" fillId="0" borderId="5" xfId="1" applyNumberFormat="1" applyFont="1" applyBorder="1" applyAlignment="1">
      <alignment horizontal="right"/>
    </xf>
    <xf numFmtId="9" fontId="4" fillId="0" borderId="4" xfId="2" applyFont="1" applyBorder="1" applyAlignment="1">
      <alignment horizontal="right"/>
    </xf>
    <xf numFmtId="9" fontId="4" fillId="0" borderId="1" xfId="2" applyFont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double"/>
                      <xsd:attribute name="Longitude" form="unqualified" type="xsd:double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integer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Table1" displayName="Table1" ref="A1:X38" tableType="xml" totalsRowShown="0" connectionId="1">
  <autoFilter ref="A1:X38"/>
  <tableColumns count="24">
    <tableColumn id="1" uniqueName="EventId" name="EventId">
      <xmlColumnPr mapId="1" xpath="/ns1:DATA/ns1:ROWS/ns1:ROW/@EventId" xmlDataType="string"/>
    </tableColumn>
    <tableColumn id="2" uniqueName="InvestigationType" name="InvestigationType">
      <xmlColumnPr mapId="1" xpath="/ns1:DATA/ns1:ROWS/ns1:ROW/@InvestigationType" xmlDataType="string"/>
    </tableColumn>
    <tableColumn id="3" uniqueName="AccidentNumber" name="AccidentNumber">
      <xmlColumnPr mapId="1" xpath="/ns1:DATA/ns1:ROWS/ns1:ROW/@AccidentNumber" xmlDataType="string"/>
    </tableColumn>
    <tableColumn id="4" uniqueName="EventDate" name="EventDate">
      <xmlColumnPr mapId="1" xpath="/ns1:DATA/ns1:ROWS/ns1:ROW/@EventDate" xmlDataType="string"/>
    </tableColumn>
    <tableColumn id="5" uniqueName="Location" name="Location">
      <xmlColumnPr mapId="1" xpath="/ns1:DATA/ns1:ROWS/ns1:ROW/@Location" xmlDataType="string"/>
    </tableColumn>
    <tableColumn id="6" uniqueName="Country" name="Country">
      <xmlColumnPr mapId="1" xpath="/ns1:DATA/ns1:ROWS/ns1:ROW/@Country" xmlDataType="string"/>
    </tableColumn>
    <tableColumn id="9" uniqueName="AirportCode" name="AirportCode">
      <xmlColumnPr mapId="1" xpath="/ns1:DATA/ns1:ROWS/ns1:ROW/@AirportCode" xmlDataType="string"/>
    </tableColumn>
    <tableColumn id="10" uniqueName="AirportName" name="AirportName">
      <xmlColumnPr mapId="1" xpath="/ns1:DATA/ns1:ROWS/ns1:ROW/@AirportName" xmlDataType="string"/>
    </tableColumn>
    <tableColumn id="11" uniqueName="InjurySeverity" name="InjurySeverity">
      <xmlColumnPr mapId="1" xpath="/ns1:DATA/ns1:ROWS/ns1:ROW/@InjurySeverity" xmlDataType="string"/>
    </tableColumn>
    <tableColumn id="12" uniqueName="AircraftDamage" name="AircraftDamage">
      <xmlColumnPr mapId="1" xpath="/ns1:DATA/ns1:ROWS/ns1:ROW/@AircraftDamage" xmlDataType="string"/>
    </tableColumn>
    <tableColumn id="13" uniqueName="AircraftCategory" name="AircraftCategory">
      <xmlColumnPr mapId="1" xpath="/ns1:DATA/ns1:ROWS/ns1:ROW/@AircraftCategory" xmlDataType="string"/>
    </tableColumn>
    <tableColumn id="14" uniqueName="RegistrationNumber" name="RegistrationNumber">
      <xmlColumnPr mapId="1" xpath="/ns1:DATA/ns1:ROWS/ns1:ROW/@RegistrationNumber" xmlDataType="string"/>
    </tableColumn>
    <tableColumn id="15" uniqueName="Make" name="Make">
      <xmlColumnPr mapId="1" xpath="/ns1:DATA/ns1:ROWS/ns1:ROW/@Make" xmlDataType="string"/>
    </tableColumn>
    <tableColumn id="16" uniqueName="Model" name="Model">
      <xmlColumnPr mapId="1" xpath="/ns1:DATA/ns1:ROWS/ns1:ROW/@Model" xmlDataType="string"/>
    </tableColumn>
    <tableColumn id="20" uniqueName="FARDescription" name="FARDescription">
      <xmlColumnPr mapId="1" xpath="/ns1:DATA/ns1:ROWS/ns1:ROW/@FARDescription" xmlDataType="string"/>
    </tableColumn>
    <tableColumn id="22" uniqueName="PurposeOfFlight" name="PurposeOfFlight">
      <xmlColumnPr mapId="1" xpath="/ns1:DATA/ns1:ROWS/ns1:ROW/@PurposeOfFlight" xmlDataType="string"/>
    </tableColumn>
    <tableColumn id="24" uniqueName="TotalFatalInjuries" name="TotalFatalInjuries">
      <xmlColumnPr mapId="1" xpath="/ns1:DATA/ns1:ROWS/ns1:ROW/@TotalFatalInjuries" xmlDataType="string"/>
    </tableColumn>
    <tableColumn id="25" uniqueName="TotalSeriousInjuries" name="TotalSeriousInjuries">
      <xmlColumnPr mapId="1" xpath="/ns1:DATA/ns1:ROWS/ns1:ROW/@TotalSeriousInjuries" xmlDataType="string"/>
    </tableColumn>
    <tableColumn id="26" uniqueName="TotalMinorInjuries" name="TotalMinorInjuries">
      <xmlColumnPr mapId="1" xpath="/ns1:DATA/ns1:ROWS/ns1:ROW/@TotalMinorInjuries" xmlDataType="string"/>
    </tableColumn>
    <tableColumn id="27" uniqueName="TotalUninjured" name="TotalUninjured">
      <xmlColumnPr mapId="1" xpath="/ns1:DATA/ns1:ROWS/ns1:ROW/@TotalUninjured" xmlDataType="string"/>
    </tableColumn>
    <tableColumn id="28" uniqueName="WeatherCondition" name="WeatherCondition">
      <xmlColumnPr mapId="1" xpath="/ns1:DATA/ns1:ROWS/ns1:ROW/@WeatherCondition" xmlDataType="string"/>
    </tableColumn>
    <tableColumn id="29" uniqueName="BroadPhaseOfFlight" name="BroadPhaseOfFlight">
      <xmlColumnPr mapId="1" xpath="/ns1:DATA/ns1:ROWS/ns1:ROW/@BroadPhaseOfFlight" xmlDataType="string"/>
    </tableColumn>
    <tableColumn id="30" uniqueName="ReportStatus" name="ReportStatus">
      <xmlColumnPr mapId="1" xpath="/ns1:DATA/ns1:ROWS/ns1:ROW/@ReportStatus" xmlDataType="string"/>
    </tableColumn>
    <tableColumn id="31" uniqueName="PublicationDate" name="PublicationDate">
      <xmlColumnPr mapId="1" xpath="/ns1:DATA/ns1:ROWS/ns1:ROW/@PublicationDat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workbookViewId="0">
      <selection activeCell="J2" sqref="J2"/>
    </sheetView>
  </sheetViews>
  <sheetFormatPr defaultRowHeight="15" x14ac:dyDescent="0.25"/>
  <cols>
    <col min="1" max="1" width="22" bestFit="1" customWidth="1"/>
    <col min="2" max="2" width="11" bestFit="1" customWidth="1"/>
    <col min="3" max="3" width="10.85546875" customWidth="1"/>
    <col min="4" max="4" width="10.5703125" bestFit="1" customWidth="1"/>
    <col min="7" max="7" width="10.28515625" bestFit="1" customWidth="1"/>
    <col min="8" max="8" width="13.7109375" bestFit="1" customWidth="1"/>
    <col min="12" max="12" width="13.7109375" customWidth="1"/>
    <col min="13" max="13" width="15.7109375" customWidth="1"/>
  </cols>
  <sheetData>
    <row r="1" spans="1:12" ht="15.75" x14ac:dyDescent="0.25">
      <c r="A1" s="38" t="s">
        <v>354</v>
      </c>
      <c r="B1" s="38"/>
      <c r="C1" s="38"/>
      <c r="D1" s="38"/>
      <c r="E1" s="38"/>
      <c r="F1" s="38"/>
      <c r="G1" s="38"/>
      <c r="H1" s="38"/>
    </row>
    <row r="2" spans="1:12" ht="15.75" x14ac:dyDescent="0.25">
      <c r="A2" s="44" t="s">
        <v>352</v>
      </c>
      <c r="B2" s="44" t="s">
        <v>312</v>
      </c>
      <c r="C2" s="44" t="s">
        <v>212</v>
      </c>
      <c r="D2" s="45" t="s">
        <v>353</v>
      </c>
      <c r="E2" s="46" t="s">
        <v>319</v>
      </c>
      <c r="F2" s="46" t="s">
        <v>320</v>
      </c>
      <c r="G2" s="47" t="s">
        <v>321</v>
      </c>
      <c r="H2" s="47" t="s">
        <v>322</v>
      </c>
    </row>
    <row r="3" spans="1:12" ht="15.75" x14ac:dyDescent="0.25">
      <c r="A3" s="7">
        <f>COUNTA(Table1[AccidentNumber])</f>
        <v>37</v>
      </c>
      <c r="B3" s="7">
        <f>COUNTIF(Table1[InjurySeverity],Summary!B2)</f>
        <v>6</v>
      </c>
      <c r="C3" s="7">
        <f>COUNTIF(Table1[InjurySeverity],Summary!C2)</f>
        <v>31</v>
      </c>
      <c r="D3" s="48">
        <f>Details!Z39</f>
        <v>7</v>
      </c>
      <c r="E3" s="49">
        <f>Details!AA39</f>
        <v>1</v>
      </c>
      <c r="F3" s="49">
        <f>Details!AB39</f>
        <v>13</v>
      </c>
      <c r="G3" s="49">
        <f>Details!AC39</f>
        <v>24</v>
      </c>
      <c r="H3" s="49">
        <f>SUM(D3:G3)</f>
        <v>45</v>
      </c>
    </row>
    <row r="4" spans="1:12" ht="15.75" thickBot="1" x14ac:dyDescent="0.3">
      <c r="A4" s="41">
        <f>SUM(B4:C4)</f>
        <v>1</v>
      </c>
      <c r="B4" s="42">
        <f>ROUND(B3/$A$3,2)</f>
        <v>0.16</v>
      </c>
      <c r="C4" s="43">
        <f>ROUND(C3/$A$3,2)</f>
        <v>0.84</v>
      </c>
      <c r="D4" s="50">
        <f>ROUND(D3/$H$3,2)</f>
        <v>0.16</v>
      </c>
      <c r="E4" s="51">
        <f t="shared" ref="E4:G4" si="0">ROUND(E3/$H$3,2)</f>
        <v>0.02</v>
      </c>
      <c r="F4" s="51">
        <f t="shared" si="0"/>
        <v>0.28999999999999998</v>
      </c>
      <c r="G4" s="51">
        <f t="shared" si="0"/>
        <v>0.53</v>
      </c>
      <c r="H4" s="51">
        <f>SUM(D4:G4)</f>
        <v>1</v>
      </c>
    </row>
    <row r="5" spans="1:12" ht="15.75" thickTop="1" x14ac:dyDescent="0.25"/>
    <row r="6" spans="1:12" ht="15.75" x14ac:dyDescent="0.25">
      <c r="A6" s="8" t="s">
        <v>324</v>
      </c>
      <c r="B6" s="8" t="s">
        <v>312</v>
      </c>
      <c r="C6" s="8" t="s">
        <v>212</v>
      </c>
      <c r="D6" s="8" t="s">
        <v>322</v>
      </c>
    </row>
    <row r="7" spans="1:12" ht="15.75" x14ac:dyDescent="0.25">
      <c r="A7" s="9">
        <v>2009</v>
      </c>
      <c r="B7" s="11">
        <f>COUNTIFS(Table1[InjurySeverity],Summary!B$6,Details!$AG$2:$AG$38,Summary!$A7)</f>
        <v>0</v>
      </c>
      <c r="C7" s="11">
        <f>COUNTIFS(Table1[InjurySeverity],Summary!C$6,Details!$AG$2:$AG$38,Summary!$A7)</f>
        <v>2</v>
      </c>
      <c r="D7" s="12">
        <f>SUM(B7:C7)</f>
        <v>2</v>
      </c>
    </row>
    <row r="8" spans="1:12" ht="15.75" x14ac:dyDescent="0.25">
      <c r="A8" s="9">
        <v>2010</v>
      </c>
      <c r="B8" s="5">
        <f>COUNTIFS(Table1[InjurySeverity],Summary!B$6,Details!$AG$2:$AG$38,Summary!$A8)</f>
        <v>2</v>
      </c>
      <c r="C8" s="11">
        <f>COUNTIFS(Table1[InjurySeverity],Summary!C$6,Details!$AG$2:$AG$38,Summary!$A8)</f>
        <v>3</v>
      </c>
      <c r="D8" s="12">
        <f>SUM(B8:C8)</f>
        <v>5</v>
      </c>
    </row>
    <row r="9" spans="1:12" ht="15.75" x14ac:dyDescent="0.25">
      <c r="A9" s="9">
        <v>2011</v>
      </c>
      <c r="B9" s="5">
        <f>COUNTIFS(Table1[InjurySeverity],Summary!B$6,Details!$AG$2:$AG$38,Summary!$A9)</f>
        <v>1</v>
      </c>
      <c r="C9" s="11">
        <f>COUNTIFS(Table1[InjurySeverity],Summary!C$6,Details!$AG$2:$AG$38,Summary!$A9)</f>
        <v>8</v>
      </c>
      <c r="D9" s="12">
        <f t="shared" ref="D9:D13" si="1">SUM(B9:C9)</f>
        <v>9</v>
      </c>
    </row>
    <row r="10" spans="1:12" ht="15.75" x14ac:dyDescent="0.25">
      <c r="A10" s="9">
        <v>2012</v>
      </c>
      <c r="B10" s="5">
        <f>COUNTIFS(Table1[InjurySeverity],Summary!B$6,Details!$AG$2:$AG$38,Summary!$A10)</f>
        <v>1</v>
      </c>
      <c r="C10" s="11">
        <f>COUNTIFS(Table1[InjurySeverity],Summary!C$6,Details!$AG$2:$AG$38,Summary!$A10)</f>
        <v>6</v>
      </c>
      <c r="D10" s="12">
        <f t="shared" si="1"/>
        <v>7</v>
      </c>
    </row>
    <row r="11" spans="1:12" ht="15.75" x14ac:dyDescent="0.25">
      <c r="A11" s="9">
        <v>2013</v>
      </c>
      <c r="B11" s="11">
        <f>COUNTIFS(Table1[InjurySeverity],Summary!B$6,Details!$AG$2:$AG$38,Summary!$A11)</f>
        <v>0</v>
      </c>
      <c r="C11" s="11">
        <f>COUNTIFS(Table1[InjurySeverity],Summary!C$6,Details!$AG$2:$AG$38,Summary!$A11)</f>
        <v>7</v>
      </c>
      <c r="D11" s="12">
        <f t="shared" si="1"/>
        <v>7</v>
      </c>
    </row>
    <row r="12" spans="1:12" ht="15.75" x14ac:dyDescent="0.25">
      <c r="A12" s="9">
        <v>2014</v>
      </c>
      <c r="B12" s="5">
        <f>COUNTIFS(Table1[InjurySeverity],Summary!B$6,Details!$AG$2:$AG$38,Summary!$A12)</f>
        <v>2</v>
      </c>
      <c r="C12" s="11">
        <f>COUNTIFS(Table1[InjurySeverity],Summary!C$6,Details!$AG$2:$AG$38,Summary!$A12)</f>
        <v>5</v>
      </c>
      <c r="D12" s="12">
        <f t="shared" si="1"/>
        <v>7</v>
      </c>
    </row>
    <row r="13" spans="1:12" ht="15.75" x14ac:dyDescent="0.25">
      <c r="A13" s="9">
        <v>2015</v>
      </c>
      <c r="B13" s="11">
        <f>COUNTIFS(Table1[InjurySeverity],Summary!B$6,Details!$AG$2:$AG$38,Summary!$A13)</f>
        <v>0</v>
      </c>
      <c r="C13" s="11">
        <f>COUNTIFS(Table1[InjurySeverity],Summary!C$6,Details!$AG$2:$AG$38,Summary!$A13)</f>
        <v>0</v>
      </c>
      <c r="D13" s="12">
        <f t="shared" si="1"/>
        <v>0</v>
      </c>
    </row>
    <row r="14" spans="1:12" ht="15.75" thickBot="1" x14ac:dyDescent="0.3">
      <c r="A14" s="37" t="s">
        <v>322</v>
      </c>
      <c r="B14" s="37">
        <f>SUM(B7:B13)</f>
        <v>6</v>
      </c>
      <c r="C14" s="37">
        <f t="shared" ref="C14:D14" si="2">SUM(C7:C13)</f>
        <v>31</v>
      </c>
      <c r="D14" s="37">
        <f t="shared" si="2"/>
        <v>37</v>
      </c>
    </row>
    <row r="15" spans="1:12" ht="15.75" thickTop="1" x14ac:dyDescent="0.25"/>
    <row r="16" spans="1:12" x14ac:dyDescent="0.25">
      <c r="A16" s="39" t="s">
        <v>355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25"/>
    </row>
    <row r="17" spans="1:12" ht="43.5" x14ac:dyDescent="0.25">
      <c r="A17" s="13" t="s">
        <v>356</v>
      </c>
      <c r="B17" s="13" t="s">
        <v>357</v>
      </c>
      <c r="C17" s="13" t="s">
        <v>358</v>
      </c>
      <c r="D17" s="13" t="s">
        <v>359</v>
      </c>
      <c r="E17" s="13" t="s">
        <v>360</v>
      </c>
      <c r="F17" s="13" t="s">
        <v>361</v>
      </c>
      <c r="G17" s="13" t="s">
        <v>362</v>
      </c>
      <c r="H17" s="14" t="s">
        <v>363</v>
      </c>
      <c r="I17" s="13" t="s">
        <v>364</v>
      </c>
      <c r="J17" s="15" t="s">
        <v>365</v>
      </c>
      <c r="K17" s="13" t="s">
        <v>322</v>
      </c>
      <c r="L17" s="16" t="s">
        <v>366</v>
      </c>
    </row>
    <row r="18" spans="1:12" x14ac:dyDescent="0.25">
      <c r="A18" s="17" t="s">
        <v>312</v>
      </c>
      <c r="B18" s="18">
        <f>COUNTIFS(Table1[BroadPhaseOfFlight],Summary!B$17,Table1[InjurySeverity],Summary!$A18)</f>
        <v>0</v>
      </c>
      <c r="C18" s="18">
        <f>COUNTIFS(Table1[BroadPhaseOfFlight],Summary!C$17,Table1[InjurySeverity],Summary!$A18)</f>
        <v>1</v>
      </c>
      <c r="D18" s="18">
        <f>COUNTIFS(Table1[BroadPhaseOfFlight],Summary!D$17,Table1[InjurySeverity],Summary!$A18)</f>
        <v>0</v>
      </c>
      <c r="E18" s="18">
        <f>COUNTIFS(Table1[BroadPhaseOfFlight],Summary!E$17,Table1[InjurySeverity],Summary!$A18)</f>
        <v>0</v>
      </c>
      <c r="F18" s="18">
        <f>COUNTIFS(Table1[BroadPhaseOfFlight],Summary!F$17,Table1[InjurySeverity],Summary!$A18)</f>
        <v>0</v>
      </c>
      <c r="G18" s="18">
        <f>COUNTIFS(Table1[BroadPhaseOfFlight],Summary!G$17,Table1[InjurySeverity],Summary!$A18)</f>
        <v>0</v>
      </c>
      <c r="H18" s="19">
        <f>COUNTIFS(Table1[BroadPhaseOfFlight],Summary!H$17,Table1[InjurySeverity],Summary!$A18)</f>
        <v>5</v>
      </c>
      <c r="I18" s="18">
        <f>COUNTIFS(Table1[BroadPhaseOfFlight],Summary!I$17,Table1[InjurySeverity],Summary!$A18)</f>
        <v>0</v>
      </c>
      <c r="J18" s="18">
        <f>COUNTIFS(Table1[BroadPhaseOfFlight],Summary!J$17,Table1[InjurySeverity],Summary!$A18)</f>
        <v>0</v>
      </c>
      <c r="K18" s="26">
        <f>SUM(B18:J18)</f>
        <v>6</v>
      </c>
      <c r="L18" s="20">
        <f>ROUND(H18/B3,3)</f>
        <v>0.83299999999999996</v>
      </c>
    </row>
    <row r="19" spans="1:12" x14ac:dyDescent="0.25">
      <c r="A19" s="21" t="s">
        <v>212</v>
      </c>
      <c r="B19" s="18">
        <f>COUNTIFS(Table1[BroadPhaseOfFlight],Summary!B$17,Table1[InjurySeverity],Summary!$A19)</f>
        <v>1</v>
      </c>
      <c r="C19" s="18">
        <f>COUNTIFS(Table1[BroadPhaseOfFlight],Summary!C$17,Table1[InjurySeverity],Summary!$A19)</f>
        <v>3</v>
      </c>
      <c r="D19" s="18">
        <f>COUNTIFS(Table1[BroadPhaseOfFlight],Summary!D$17,Table1[InjurySeverity],Summary!$A19)</f>
        <v>0</v>
      </c>
      <c r="E19" s="18">
        <f>COUNTIFS(Table1[BroadPhaseOfFlight],Summary!E$17,Table1[InjurySeverity],Summary!$A19)</f>
        <v>8</v>
      </c>
      <c r="F19" s="18">
        <f>COUNTIFS(Table1[BroadPhaseOfFlight],Summary!F$17,Table1[InjurySeverity],Summary!$A19)</f>
        <v>1</v>
      </c>
      <c r="G19" s="18">
        <f>COUNTIFS(Table1[BroadPhaseOfFlight],Summary!G$17,Table1[InjurySeverity],Summary!$A19)</f>
        <v>2</v>
      </c>
      <c r="H19" s="19">
        <f>COUNTIFS(Table1[BroadPhaseOfFlight],Summary!H$17,Table1[InjurySeverity],Summary!$A19)</f>
        <v>11</v>
      </c>
      <c r="I19" s="18">
        <f>COUNTIFS(Table1[BroadPhaseOfFlight],Summary!I$17,Table1[InjurySeverity],Summary!$A19)</f>
        <v>4</v>
      </c>
      <c r="J19" s="18">
        <f>COUNTIFS(Table1[BroadPhaseOfFlight],Summary!J$17,Table1[InjurySeverity],Summary!$A19)</f>
        <v>1</v>
      </c>
      <c r="K19" s="26">
        <f>SUM(B19:J19)</f>
        <v>31</v>
      </c>
      <c r="L19" s="20">
        <f>ROUND(H19/C3,3)</f>
        <v>0.35499999999999998</v>
      </c>
    </row>
    <row r="20" spans="1:12" ht="15.75" thickBot="1" x14ac:dyDescent="0.3">
      <c r="A20" s="22" t="s">
        <v>322</v>
      </c>
      <c r="B20" s="10">
        <f t="shared" ref="B20:I20" si="3">SUM(B18:B19)</f>
        <v>1</v>
      </c>
      <c r="C20" s="10">
        <f t="shared" si="3"/>
        <v>4</v>
      </c>
      <c r="D20" s="10">
        <f t="shared" si="3"/>
        <v>0</v>
      </c>
      <c r="E20" s="10">
        <f t="shared" si="3"/>
        <v>8</v>
      </c>
      <c r="F20" s="10">
        <f t="shared" si="3"/>
        <v>1</v>
      </c>
      <c r="G20" s="10">
        <f t="shared" si="3"/>
        <v>2</v>
      </c>
      <c r="H20" s="22">
        <f t="shared" si="3"/>
        <v>16</v>
      </c>
      <c r="I20" s="10">
        <f t="shared" si="3"/>
        <v>4</v>
      </c>
      <c r="J20" s="10">
        <f t="shared" ref="J20:K20" si="4">SUM(J18:J19)</f>
        <v>1</v>
      </c>
      <c r="K20" s="23">
        <f t="shared" si="4"/>
        <v>37</v>
      </c>
      <c r="L20" s="24">
        <f>ROUND(H20/A3,3)</f>
        <v>0.432</v>
      </c>
    </row>
    <row r="21" spans="1:12" ht="15.75" thickTop="1" x14ac:dyDescent="0.25"/>
    <row r="22" spans="1:12" ht="15.75" x14ac:dyDescent="0.25">
      <c r="A22" s="8" t="s">
        <v>323</v>
      </c>
      <c r="B22" s="8" t="s">
        <v>312</v>
      </c>
      <c r="C22" s="8" t="s">
        <v>212</v>
      </c>
      <c r="D22" s="8" t="s">
        <v>322</v>
      </c>
    </row>
    <row r="23" spans="1:12" ht="15.75" x14ac:dyDescent="0.25">
      <c r="A23" s="9" t="s">
        <v>379</v>
      </c>
      <c r="B23" s="11">
        <f>COUNTIFS(Table1[InjurySeverity],Summary!B$22,Details!$AF$2:$AF$38,Summary!$A23)</f>
        <v>0</v>
      </c>
      <c r="C23" s="11">
        <f>COUNTIFS(Table1[InjurySeverity],Summary!C$22,Details!$AF$2:$AF$38,Summary!$A23)</f>
        <v>2</v>
      </c>
      <c r="D23" s="9">
        <f>SUM(B23:C23)</f>
        <v>2</v>
      </c>
    </row>
    <row r="24" spans="1:12" ht="15.75" x14ac:dyDescent="0.25">
      <c r="A24" s="9" t="s">
        <v>373</v>
      </c>
      <c r="B24" s="11">
        <f>COUNTIFS(Table1[InjurySeverity],Summary!B$22,Details!$AF$2:$AF$38,Summary!$A24)</f>
        <v>0</v>
      </c>
      <c r="C24" s="11">
        <f>COUNTIFS(Table1[InjurySeverity],Summary!C$22,Details!$AF$2:$AF$38,Summary!$A24)</f>
        <v>3</v>
      </c>
      <c r="D24" s="9">
        <f t="shared" ref="D24:D41" si="5">SUM(B24:C24)</f>
        <v>3</v>
      </c>
    </row>
    <row r="25" spans="1:12" ht="15.75" x14ac:dyDescent="0.25">
      <c r="A25" s="9" t="s">
        <v>370</v>
      </c>
      <c r="B25" s="11">
        <f>COUNTIFS(Table1[InjurySeverity],Summary!B$22,Details!$AF$2:$AF$38,Summary!$A25)</f>
        <v>0</v>
      </c>
      <c r="C25" s="11">
        <f>COUNTIFS(Table1[InjurySeverity],Summary!C$22,Details!$AF$2:$AF$38,Summary!$A25)</f>
        <v>1</v>
      </c>
      <c r="D25" s="9">
        <f t="shared" si="5"/>
        <v>1</v>
      </c>
    </row>
    <row r="26" spans="1:12" ht="15.75" x14ac:dyDescent="0.25">
      <c r="A26" s="34" t="s">
        <v>367</v>
      </c>
      <c r="B26" s="52">
        <f>COUNTIFS(Table1[InjurySeverity],Summary!B$22,Details!$AF$2:$AF$38,Summary!$A26)</f>
        <v>2</v>
      </c>
      <c r="C26" s="11">
        <f>COUNTIFS(Table1[InjurySeverity],Summary!C$22,Details!$AF$2:$AF$38,Summary!$A26)</f>
        <v>6</v>
      </c>
      <c r="D26" s="9">
        <f t="shared" si="5"/>
        <v>8</v>
      </c>
    </row>
    <row r="27" spans="1:12" ht="15.75" x14ac:dyDescent="0.25">
      <c r="A27" s="9" t="s">
        <v>385</v>
      </c>
      <c r="B27" s="11">
        <f>COUNTIFS(Table1[InjurySeverity],Summary!B$22,Details!$AF$2:$AF$38,Summary!$A27)</f>
        <v>0</v>
      </c>
      <c r="C27" s="11">
        <f>COUNTIFS(Table1[InjurySeverity],Summary!C$22,Details!$AF$2:$AF$38,Summary!$A27)</f>
        <v>1</v>
      </c>
      <c r="D27" s="9">
        <f t="shared" si="5"/>
        <v>1</v>
      </c>
    </row>
    <row r="28" spans="1:12" ht="15.75" x14ac:dyDescent="0.25">
      <c r="A28" s="34" t="s">
        <v>383</v>
      </c>
      <c r="B28" s="52">
        <f>COUNTIFS(Table1[InjurySeverity],Summary!B$22,Details!$AF$2:$AF$38,Summary!$A28)</f>
        <v>1</v>
      </c>
      <c r="C28" s="11">
        <f>COUNTIFS(Table1[InjurySeverity],Summary!C$22,Details!$AF$2:$AF$38,Summary!$A28)</f>
        <v>0</v>
      </c>
      <c r="D28" s="9">
        <f t="shared" si="5"/>
        <v>1</v>
      </c>
    </row>
    <row r="29" spans="1:12" ht="15.75" x14ac:dyDescent="0.25">
      <c r="A29" s="9" t="s">
        <v>380</v>
      </c>
      <c r="B29" s="11">
        <f>COUNTIFS(Table1[InjurySeverity],Summary!B$22,Details!$AF$2:$AF$38,Summary!$A29)</f>
        <v>0</v>
      </c>
      <c r="C29" s="11">
        <f>COUNTIFS(Table1[InjurySeverity],Summary!C$22,Details!$AF$2:$AF$38,Summary!$A29)</f>
        <v>1</v>
      </c>
      <c r="D29" s="9">
        <f t="shared" si="5"/>
        <v>1</v>
      </c>
    </row>
    <row r="30" spans="1:12" ht="15.75" x14ac:dyDescent="0.25">
      <c r="A30" s="9" t="s">
        <v>375</v>
      </c>
      <c r="B30" s="11">
        <f>COUNTIFS(Table1[InjurySeverity],Summary!B$22,Details!$AF$2:$AF$38,Summary!$A30)</f>
        <v>0</v>
      </c>
      <c r="C30" s="11">
        <f>COUNTIFS(Table1[InjurySeverity],Summary!C$22,Details!$AF$2:$AF$38,Summary!$A30)</f>
        <v>3</v>
      </c>
      <c r="D30" s="9">
        <f t="shared" si="5"/>
        <v>3</v>
      </c>
    </row>
    <row r="31" spans="1:12" ht="15.75" x14ac:dyDescent="0.25">
      <c r="A31" s="34" t="s">
        <v>377</v>
      </c>
      <c r="B31" s="52">
        <f>COUNTIFS(Table1[InjurySeverity],Summary!B$22,Details!$AF$2:$AF$38,Summary!$A31)</f>
        <v>1</v>
      </c>
      <c r="C31" s="11">
        <f>COUNTIFS(Table1[InjurySeverity],Summary!C$22,Details!$AF$2:$AF$38,Summary!$A31)</f>
        <v>0</v>
      </c>
      <c r="D31" s="9">
        <f t="shared" si="5"/>
        <v>1</v>
      </c>
    </row>
    <row r="32" spans="1:12" ht="15.75" x14ac:dyDescent="0.25">
      <c r="A32" s="9" t="s">
        <v>371</v>
      </c>
      <c r="B32" s="11">
        <f>COUNTIFS(Table1[InjurySeverity],Summary!B$22,Details!$AF$2:$AF$38,Summary!$A32)</f>
        <v>0</v>
      </c>
      <c r="C32" s="11">
        <f>COUNTIFS(Table1[InjurySeverity],Summary!C$22,Details!$AF$2:$AF$38,Summary!$A32)</f>
        <v>1</v>
      </c>
      <c r="D32" s="9">
        <f t="shared" si="5"/>
        <v>1</v>
      </c>
    </row>
    <row r="33" spans="1:4" ht="15.75" x14ac:dyDescent="0.25">
      <c r="A33" s="9" t="s">
        <v>382</v>
      </c>
      <c r="B33" s="11">
        <f>COUNTIFS(Table1[InjurySeverity],Summary!B$22,Details!$AF$2:$AF$38,Summary!$A33)</f>
        <v>0</v>
      </c>
      <c r="C33" s="11">
        <f>COUNTIFS(Table1[InjurySeverity],Summary!C$22,Details!$AF$2:$AF$38,Summary!$A33)</f>
        <v>1</v>
      </c>
      <c r="D33" s="9">
        <f t="shared" si="5"/>
        <v>1</v>
      </c>
    </row>
    <row r="34" spans="1:4" ht="15.75" x14ac:dyDescent="0.25">
      <c r="A34" s="9" t="s">
        <v>374</v>
      </c>
      <c r="B34" s="11">
        <f>COUNTIFS(Table1[InjurySeverity],Summary!B$22,Details!$AF$2:$AF$38,Summary!$A34)</f>
        <v>0</v>
      </c>
      <c r="C34" s="11">
        <f>COUNTIFS(Table1[InjurySeverity],Summary!C$22,Details!$AF$2:$AF$38,Summary!$A34)</f>
        <v>3</v>
      </c>
      <c r="D34" s="9">
        <f t="shared" si="5"/>
        <v>3</v>
      </c>
    </row>
    <row r="35" spans="1:4" ht="15.75" x14ac:dyDescent="0.25">
      <c r="A35" s="34" t="s">
        <v>368</v>
      </c>
      <c r="B35" s="52">
        <f>COUNTIFS(Table1[InjurySeverity],Summary!B$22,Details!$AF$2:$AF$38,Summary!$A35)</f>
        <v>1</v>
      </c>
      <c r="C35" s="11">
        <f>COUNTIFS(Table1[InjurySeverity],Summary!C$22,Details!$AF$2:$AF$38,Summary!$A35)</f>
        <v>0</v>
      </c>
      <c r="D35" s="9">
        <f t="shared" si="5"/>
        <v>1</v>
      </c>
    </row>
    <row r="36" spans="1:4" ht="15.75" x14ac:dyDescent="0.25">
      <c r="A36" s="9" t="s">
        <v>372</v>
      </c>
      <c r="B36" s="11">
        <f>COUNTIFS(Table1[InjurySeverity],Summary!B$22,Details!$AF$2:$AF$38,Summary!$A36)</f>
        <v>0</v>
      </c>
      <c r="C36" s="11">
        <f>COUNTIFS(Table1[InjurySeverity],Summary!C$22,Details!$AF$2:$AF$38,Summary!$A36)</f>
        <v>1</v>
      </c>
      <c r="D36" s="9">
        <f t="shared" si="5"/>
        <v>1</v>
      </c>
    </row>
    <row r="37" spans="1:4" ht="15.75" x14ac:dyDescent="0.25">
      <c r="A37" s="9" t="s">
        <v>376</v>
      </c>
      <c r="B37" s="11">
        <f>COUNTIFS(Table1[InjurySeverity],Summary!B$22,Details!$AF$2:$AF$38,Summary!$A37)</f>
        <v>0</v>
      </c>
      <c r="C37" s="11">
        <f>COUNTIFS(Table1[InjurySeverity],Summary!C$22,Details!$AF$2:$AF$38,Summary!$A37)</f>
        <v>2</v>
      </c>
      <c r="D37" s="9">
        <f t="shared" si="5"/>
        <v>2</v>
      </c>
    </row>
    <row r="38" spans="1:4" ht="15.75" x14ac:dyDescent="0.25">
      <c r="A38" s="9" t="s">
        <v>378</v>
      </c>
      <c r="B38" s="11">
        <f>COUNTIFS(Table1[InjurySeverity],Summary!B$22,Details!$AF$2:$AF$38,Summary!$A38)</f>
        <v>0</v>
      </c>
      <c r="C38" s="11">
        <f>COUNTIFS(Table1[InjurySeverity],Summary!C$22,Details!$AF$2:$AF$38,Summary!$A38)</f>
        <v>4</v>
      </c>
      <c r="D38" s="9">
        <f t="shared" si="5"/>
        <v>4</v>
      </c>
    </row>
    <row r="39" spans="1:4" ht="15.75" x14ac:dyDescent="0.25">
      <c r="A39" s="9" t="s">
        <v>369</v>
      </c>
      <c r="B39" s="11">
        <f>COUNTIFS(Table1[InjurySeverity],Summary!B$22,Details!$AF$2:$AF$38,Summary!$A39)</f>
        <v>0</v>
      </c>
      <c r="C39" s="11">
        <f>COUNTIFS(Table1[InjurySeverity],Summary!C$22,Details!$AF$2:$AF$38,Summary!$A39)</f>
        <v>1</v>
      </c>
      <c r="D39" s="9">
        <f t="shared" si="5"/>
        <v>1</v>
      </c>
    </row>
    <row r="40" spans="1:4" ht="15.75" x14ac:dyDescent="0.25">
      <c r="A40" s="34" t="s">
        <v>384</v>
      </c>
      <c r="B40" s="52">
        <f>COUNTIFS(Table1[InjurySeverity],Summary!B$22,Details!$AF$2:$AF$38,Summary!$A40)</f>
        <v>1</v>
      </c>
      <c r="C40" s="11">
        <f>COUNTIFS(Table1[InjurySeverity],Summary!C$22,Details!$AF$2:$AF$38,Summary!$A40)</f>
        <v>0</v>
      </c>
      <c r="D40" s="9">
        <f t="shared" si="5"/>
        <v>1</v>
      </c>
    </row>
    <row r="41" spans="1:4" ht="15.75" x14ac:dyDescent="0.25">
      <c r="A41" s="9" t="s">
        <v>381</v>
      </c>
      <c r="B41" s="11">
        <f>COUNTIFS(Table1[InjurySeverity],Summary!B$22,Details!$AF$2:$AF$38,Summary!$A41)</f>
        <v>0</v>
      </c>
      <c r="C41" s="11">
        <f>COUNTIFS(Table1[InjurySeverity],Summary!C$22,Details!$AF$2:$AF$38,Summary!$A41)</f>
        <v>1</v>
      </c>
      <c r="D41" s="9">
        <f t="shared" si="5"/>
        <v>1</v>
      </c>
    </row>
    <row r="42" spans="1:4" ht="15.75" thickBot="1" x14ac:dyDescent="0.3">
      <c r="A42" s="10" t="s">
        <v>322</v>
      </c>
      <c r="B42" s="10">
        <f>SUM(B23:B41)</f>
        <v>6</v>
      </c>
      <c r="C42" s="10">
        <f t="shared" ref="C42:D42" si="6">SUM(C23:C41)</f>
        <v>31</v>
      </c>
      <c r="D42" s="10">
        <f t="shared" si="6"/>
        <v>37</v>
      </c>
    </row>
    <row r="43" spans="1:4" ht="15.75" thickTop="1" x14ac:dyDescent="0.25"/>
    <row r="44" spans="1:4" ht="31.5" x14ac:dyDescent="0.25">
      <c r="A44" s="27" t="s">
        <v>327</v>
      </c>
      <c r="B44" s="8" t="s">
        <v>312</v>
      </c>
      <c r="C44" s="8" t="s">
        <v>212</v>
      </c>
      <c r="D44" s="8" t="s">
        <v>322</v>
      </c>
    </row>
    <row r="45" spans="1:4" ht="15.75" x14ac:dyDescent="0.25">
      <c r="A45" s="9" t="s">
        <v>348</v>
      </c>
      <c r="B45" s="11">
        <f>COUNTIFS(Table1[InjurySeverity],Summary!B$44,Details!$AK$2:$AK$38,Summary!$A45)</f>
        <v>0</v>
      </c>
      <c r="C45" s="11">
        <f>COUNTIFS(Table1[InjurySeverity],Summary!C$44,Details!$AK$2:$AK$38,Summary!$A45)</f>
        <v>2</v>
      </c>
      <c r="D45" s="9">
        <f>SUM(B45:C45)</f>
        <v>2</v>
      </c>
    </row>
    <row r="46" spans="1:4" ht="15.75" x14ac:dyDescent="0.25">
      <c r="A46" s="34" t="s">
        <v>346</v>
      </c>
      <c r="B46" s="52">
        <f>COUNTIFS(Table1[InjurySeverity],Summary!B$44,Details!$AK$2:$AK$38,Summary!$A46)</f>
        <v>2</v>
      </c>
      <c r="C46" s="52">
        <f>COUNTIFS(Table1[InjurySeverity],Summary!C$44,Details!$AK$2:$AK$38,Summary!$A46)</f>
        <v>4</v>
      </c>
      <c r="D46" s="34">
        <f t="shared" ref="D46:D55" si="7">SUM(B46:C46)</f>
        <v>6</v>
      </c>
    </row>
    <row r="47" spans="1:4" ht="15.75" x14ac:dyDescent="0.25">
      <c r="A47" s="9" t="s">
        <v>343</v>
      </c>
      <c r="B47" s="11">
        <f>COUNTIFS(Table1[InjurySeverity],Summary!B$44,Details!$AK$2:$AK$38,Summary!$A47)</f>
        <v>0</v>
      </c>
      <c r="C47" s="11">
        <f>COUNTIFS(Table1[InjurySeverity],Summary!C$44,Details!$AK$2:$AK$38,Summary!$A47)</f>
        <v>4</v>
      </c>
      <c r="D47" s="9">
        <f t="shared" si="7"/>
        <v>4</v>
      </c>
    </row>
    <row r="48" spans="1:4" ht="15.75" x14ac:dyDescent="0.25">
      <c r="A48" s="34" t="s">
        <v>349</v>
      </c>
      <c r="B48" s="52">
        <f>COUNTIFS(Table1[InjurySeverity],Summary!B$44,Details!$AK$2:$AK$38,Summary!$A48)</f>
        <v>2</v>
      </c>
      <c r="C48" s="52">
        <f>COUNTIFS(Table1[InjurySeverity],Summary!C$44,Details!$AK$2:$AK$38,Summary!$A48)</f>
        <v>2</v>
      </c>
      <c r="D48" s="34">
        <f t="shared" si="7"/>
        <v>4</v>
      </c>
    </row>
    <row r="49" spans="1:4" ht="15.75" x14ac:dyDescent="0.25">
      <c r="A49" s="9" t="s">
        <v>351</v>
      </c>
      <c r="B49" s="11">
        <f>COUNTIFS(Table1[InjurySeverity],Summary!B$44,Details!$AK$2:$AK$38,Summary!$A49)</f>
        <v>0</v>
      </c>
      <c r="C49" s="11">
        <f>COUNTIFS(Table1[InjurySeverity],Summary!C$44,Details!$AK$2:$AK$38,Summary!$A49)</f>
        <v>1</v>
      </c>
      <c r="D49" s="9">
        <f t="shared" si="7"/>
        <v>1</v>
      </c>
    </row>
    <row r="50" spans="1:4" ht="15.75" x14ac:dyDescent="0.25">
      <c r="A50" s="9" t="s">
        <v>344</v>
      </c>
      <c r="B50" s="11">
        <f>COUNTIFS(Table1[InjurySeverity],Summary!B$44,Details!$AK$2:$AK$38,Summary!$A50)</f>
        <v>0</v>
      </c>
      <c r="C50" s="11">
        <f>COUNTIFS(Table1[InjurySeverity],Summary!C$44,Details!$AK$2:$AK$38,Summary!$A50)</f>
        <v>3</v>
      </c>
      <c r="D50" s="9">
        <f t="shared" si="7"/>
        <v>3</v>
      </c>
    </row>
    <row r="51" spans="1:4" ht="15.75" x14ac:dyDescent="0.25">
      <c r="A51" s="9" t="s">
        <v>345</v>
      </c>
      <c r="B51" s="11">
        <f>COUNTIFS(Table1[InjurySeverity],Summary!B$44,Details!$AK$2:$AK$38,Summary!$A51)</f>
        <v>0</v>
      </c>
      <c r="C51" s="11">
        <f>COUNTIFS(Table1[InjurySeverity],Summary!C$44,Details!$AK$2:$AK$38,Summary!$A51)</f>
        <v>3</v>
      </c>
      <c r="D51" s="9">
        <f t="shared" si="7"/>
        <v>3</v>
      </c>
    </row>
    <row r="52" spans="1:4" ht="15.75" x14ac:dyDescent="0.25">
      <c r="A52" s="9" t="s">
        <v>347</v>
      </c>
      <c r="B52" s="11">
        <f>COUNTIFS(Table1[InjurySeverity],Summary!B$44,Details!$AK$2:$AK$38,Summary!$A52)</f>
        <v>0</v>
      </c>
      <c r="C52" s="11">
        <f>COUNTIFS(Table1[InjurySeverity],Summary!C$44,Details!$AK$2:$AK$38,Summary!$A52)</f>
        <v>3</v>
      </c>
      <c r="D52" s="9">
        <f t="shared" si="7"/>
        <v>3</v>
      </c>
    </row>
    <row r="53" spans="1:4" ht="15.75" x14ac:dyDescent="0.25">
      <c r="A53" s="9" t="s">
        <v>342</v>
      </c>
      <c r="B53" s="11">
        <f>COUNTIFS(Table1[InjurySeverity],Summary!B$44,Details!$AK$2:$AK$38,Summary!$A53)</f>
        <v>0</v>
      </c>
      <c r="C53" s="11">
        <f>COUNTIFS(Table1[InjurySeverity],Summary!C$44,Details!$AK$2:$AK$38,Summary!$A53)</f>
        <v>3</v>
      </c>
      <c r="D53" s="9">
        <f t="shared" si="7"/>
        <v>3</v>
      </c>
    </row>
    <row r="54" spans="1:4" ht="15.75" x14ac:dyDescent="0.25">
      <c r="A54" s="9" t="s">
        <v>350</v>
      </c>
      <c r="B54" s="11">
        <f>COUNTIFS(Table1[InjurySeverity],Summary!B$44,Details!$AK$2:$AK$38,Summary!$A54)</f>
        <v>0</v>
      </c>
      <c r="C54" s="11">
        <f>COUNTIFS(Table1[InjurySeverity],Summary!C$44,Details!$AK$2:$AK$38,Summary!$A54)</f>
        <v>1</v>
      </c>
      <c r="D54" s="9">
        <f t="shared" si="7"/>
        <v>1</v>
      </c>
    </row>
    <row r="55" spans="1:4" ht="15.75" x14ac:dyDescent="0.25">
      <c r="A55" s="9" t="s">
        <v>341</v>
      </c>
      <c r="B55" s="11">
        <f>COUNTIFS(Table1[InjurySeverity],Summary!B$44,Details!$AK$2:$AK$38,Summary!$A55)</f>
        <v>0</v>
      </c>
      <c r="C55" s="11">
        <f>COUNTIFS(Table1[InjurySeverity],Summary!C$44,Details!$AK$2:$AK$38,Summary!$A55)</f>
        <v>1</v>
      </c>
      <c r="D55" s="9">
        <f t="shared" si="7"/>
        <v>1</v>
      </c>
    </row>
    <row r="56" spans="1:4" ht="15.75" thickBot="1" x14ac:dyDescent="0.3">
      <c r="A56" s="10" t="s">
        <v>322</v>
      </c>
      <c r="B56" s="10">
        <f>SUM(B45:B55)</f>
        <v>4</v>
      </c>
      <c r="C56" s="10">
        <f t="shared" ref="C56:D56" si="8">SUM(C45:C55)</f>
        <v>27</v>
      </c>
      <c r="D56" s="10">
        <f t="shared" si="8"/>
        <v>31</v>
      </c>
    </row>
    <row r="57" spans="1:4" ht="15.75" thickTop="1" x14ac:dyDescent="0.25">
      <c r="A57" s="9"/>
    </row>
    <row r="58" spans="1:4" ht="27" customHeight="1" x14ac:dyDescent="0.25">
      <c r="A58" s="27" t="s">
        <v>386</v>
      </c>
      <c r="B58" s="8" t="s">
        <v>312</v>
      </c>
      <c r="C58" s="8" t="s">
        <v>212</v>
      </c>
      <c r="D58" s="8" t="s">
        <v>322</v>
      </c>
    </row>
    <row r="59" spans="1:4" ht="15.75" x14ac:dyDescent="0.25">
      <c r="A59" s="9" t="s">
        <v>333</v>
      </c>
      <c r="B59" s="11">
        <f>COUNTIFS(Table1[InjurySeverity],Summary!B$58,Details!$AJ$2:$AJ$38,Summary!$A59)</f>
        <v>0</v>
      </c>
      <c r="C59" s="11">
        <f>COUNTIFS(Table1[InjurySeverity],Summary!C$58,Details!$AJ$2:$AJ$38,Summary!$A59)</f>
        <v>8</v>
      </c>
      <c r="D59" s="2">
        <f>SUM(B59:C59)</f>
        <v>8</v>
      </c>
    </row>
    <row r="60" spans="1:4" ht="15.75" x14ac:dyDescent="0.25">
      <c r="A60" s="9" t="s">
        <v>331</v>
      </c>
      <c r="B60" s="11">
        <f>COUNTIFS(Table1[InjurySeverity],Summary!B$58,Details!$AJ$2:$AJ$38,Summary!$A60)</f>
        <v>0</v>
      </c>
      <c r="C60" s="11">
        <f>COUNTIFS(Table1[InjurySeverity],Summary!C$58,Details!$AJ$2:$AJ$38,Summary!$A60)</f>
        <v>4</v>
      </c>
      <c r="D60" s="2">
        <f t="shared" ref="D60:D62" si="9">SUM(B60:C60)</f>
        <v>4</v>
      </c>
    </row>
    <row r="61" spans="1:4" ht="15.75" x14ac:dyDescent="0.25">
      <c r="A61" s="34" t="s">
        <v>329</v>
      </c>
      <c r="B61" s="52">
        <f>COUNTIFS(Table1[InjurySeverity],Summary!B$58,Details!$AJ$2:$AJ$38,Summary!$A61)</f>
        <v>6</v>
      </c>
      <c r="C61" s="52">
        <f>COUNTIFS(Table1[InjurySeverity],Summary!C$58,Details!$AJ$2:$AJ$38,Summary!$A61)</f>
        <v>18</v>
      </c>
      <c r="D61" s="54">
        <f t="shared" si="9"/>
        <v>24</v>
      </c>
    </row>
    <row r="62" spans="1:4" ht="15.75" x14ac:dyDescent="0.25">
      <c r="A62" s="9" t="s">
        <v>339</v>
      </c>
      <c r="B62" s="11">
        <f>COUNTIFS(Table1[InjurySeverity],Summary!B$58,Details!$AJ$2:$AJ$38,Summary!$A62)</f>
        <v>0</v>
      </c>
      <c r="C62" s="11">
        <f>COUNTIFS(Table1[InjurySeverity],Summary!C$58,Details!$AJ$2:$AJ$38,Summary!$A62)</f>
        <v>1</v>
      </c>
      <c r="D62" s="2">
        <f t="shared" si="9"/>
        <v>1</v>
      </c>
    </row>
    <row r="63" spans="1:4" ht="15.75" thickBot="1" x14ac:dyDescent="0.3">
      <c r="A63" s="10" t="s">
        <v>322</v>
      </c>
      <c r="B63" s="10">
        <f>SUM(B59:B62)</f>
        <v>6</v>
      </c>
      <c r="C63" s="10">
        <f t="shared" ref="C63:D63" si="10">SUM(C59:C62)</f>
        <v>31</v>
      </c>
      <c r="D63" s="10">
        <f t="shared" si="10"/>
        <v>37</v>
      </c>
    </row>
    <row r="64" spans="1:4" ht="15.75" thickTop="1" x14ac:dyDescent="0.25"/>
    <row r="65" spans="1:12" ht="29.25" x14ac:dyDescent="0.25">
      <c r="A65" s="28" t="s">
        <v>281</v>
      </c>
      <c r="B65" s="13" t="s">
        <v>357</v>
      </c>
      <c r="C65" s="13" t="s">
        <v>358</v>
      </c>
      <c r="D65" s="13" t="s">
        <v>359</v>
      </c>
      <c r="E65" s="13" t="s">
        <v>360</v>
      </c>
      <c r="F65" s="13" t="s">
        <v>361</v>
      </c>
      <c r="G65" s="13" t="s">
        <v>362</v>
      </c>
      <c r="H65" s="14" t="s">
        <v>363</v>
      </c>
      <c r="I65" s="13" t="s">
        <v>364</v>
      </c>
      <c r="J65" s="15" t="s">
        <v>365</v>
      </c>
      <c r="K65" s="30" t="s">
        <v>322</v>
      </c>
      <c r="L65" s="31" t="s">
        <v>387</v>
      </c>
    </row>
    <row r="66" spans="1:12" x14ac:dyDescent="0.25">
      <c r="A66" s="32" t="s">
        <v>330</v>
      </c>
      <c r="B66" s="9">
        <f>COUNTIFS(Table1[BroadPhaseOfFlight],Summary!B$65,Details!$AH$2:$AH$38,Summary!$A66)</f>
        <v>0</v>
      </c>
      <c r="C66" s="9">
        <f>COUNTIFS(Table1[BroadPhaseOfFlight],Summary!C$65,Details!$AH$2:$AH$38,Summary!$A66)</f>
        <v>1</v>
      </c>
      <c r="D66" s="9">
        <f>COUNTIFS(Table1[BroadPhaseOfFlight],Summary!D$65,Details!$AH$2:$AH$38,Summary!$A66)</f>
        <v>0</v>
      </c>
      <c r="E66" s="9">
        <f>COUNTIFS(Table1[BroadPhaseOfFlight],Summary!E$65,Details!$AH$2:$AH$38,Summary!$A66)</f>
        <v>1</v>
      </c>
      <c r="F66" s="9">
        <f>COUNTIFS(Table1[BroadPhaseOfFlight],Summary!F$65,Details!$AH$2:$AH$38,Summary!$A66)</f>
        <v>0</v>
      </c>
      <c r="G66" s="9">
        <f>COUNTIFS(Table1[BroadPhaseOfFlight],Summary!G$65,Details!$AH$2:$AH$38,Summary!$A66)</f>
        <v>1</v>
      </c>
      <c r="H66" s="34">
        <f>COUNTIFS(Table1[BroadPhaseOfFlight],Summary!H$65,Details!$AH$2:$AH$38,Summary!$A66)</f>
        <v>1</v>
      </c>
      <c r="I66" s="9">
        <f>COUNTIFS(Table1[BroadPhaseOfFlight],Summary!I$65,Details!$AH$2:$AH$38,Summary!$A66)</f>
        <v>0</v>
      </c>
      <c r="J66" s="9">
        <f>COUNTIFS(Table1[BroadPhaseOfFlight],Summary!J$65,Details!$AH$2:$AH$38,Summary!$A66)</f>
        <v>0</v>
      </c>
      <c r="K66" s="6">
        <f t="shared" ref="K66:K74" si="11">SUM(B66:J66)</f>
        <v>4</v>
      </c>
    </row>
    <row r="67" spans="1:12" x14ac:dyDescent="0.25">
      <c r="A67" s="32" t="s">
        <v>335</v>
      </c>
      <c r="B67" s="9">
        <f>COUNTIFS(Table1[BroadPhaseOfFlight],Summary!B$65,Details!$AH$2:$AH$38,Summary!$A67)</f>
        <v>0</v>
      </c>
      <c r="C67" s="9">
        <f>COUNTIFS(Table1[BroadPhaseOfFlight],Summary!C$65,Details!$AH$2:$AH$38,Summary!$A67)</f>
        <v>0</v>
      </c>
      <c r="D67" s="9">
        <f>COUNTIFS(Table1[BroadPhaseOfFlight],Summary!D$65,Details!$AH$2:$AH$38,Summary!$A67)</f>
        <v>0</v>
      </c>
      <c r="E67" s="9">
        <f>COUNTIFS(Table1[BroadPhaseOfFlight],Summary!E$65,Details!$AH$2:$AH$38,Summary!$A67)</f>
        <v>6</v>
      </c>
      <c r="F67" s="9">
        <f>COUNTIFS(Table1[BroadPhaseOfFlight],Summary!F$65,Details!$AH$2:$AH$38,Summary!$A67)</f>
        <v>1</v>
      </c>
      <c r="G67" s="9">
        <f>COUNTIFS(Table1[BroadPhaseOfFlight],Summary!G$65,Details!$AH$2:$AH$38,Summary!$A67)</f>
        <v>0</v>
      </c>
      <c r="H67" s="34">
        <f>COUNTIFS(Table1[BroadPhaseOfFlight],Summary!H$65,Details!$AH$2:$AH$38,Summary!$A67)</f>
        <v>4</v>
      </c>
      <c r="I67" s="9">
        <f>COUNTIFS(Table1[BroadPhaseOfFlight],Summary!I$65,Details!$AH$2:$AH$38,Summary!$A67)</f>
        <v>1</v>
      </c>
      <c r="J67" s="9">
        <f>COUNTIFS(Table1[BroadPhaseOfFlight],Summary!J$65,Details!$AH$2:$AH$38,Summary!$A67)</f>
        <v>0</v>
      </c>
      <c r="K67" s="6">
        <f t="shared" si="11"/>
        <v>12</v>
      </c>
    </row>
    <row r="68" spans="1:12" x14ac:dyDescent="0.25">
      <c r="A68" s="32" t="s">
        <v>334</v>
      </c>
      <c r="B68" s="9">
        <f>COUNTIFS(Table1[BroadPhaseOfFlight],Summary!B$65,Details!$AH$2:$AH$38,Summary!$A68)</f>
        <v>0</v>
      </c>
      <c r="C68" s="9">
        <f>COUNTIFS(Table1[BroadPhaseOfFlight],Summary!C$65,Details!$AH$2:$AH$38,Summary!$A68)</f>
        <v>0</v>
      </c>
      <c r="D68" s="9">
        <f>COUNTIFS(Table1[BroadPhaseOfFlight],Summary!D$65,Details!$AH$2:$AH$38,Summary!$A68)</f>
        <v>0</v>
      </c>
      <c r="E68" s="9">
        <f>COUNTIFS(Table1[BroadPhaseOfFlight],Summary!E$65,Details!$AH$2:$AH$38,Summary!$A68)</f>
        <v>0</v>
      </c>
      <c r="F68" s="9">
        <f>COUNTIFS(Table1[BroadPhaseOfFlight],Summary!F$65,Details!$AH$2:$AH$38,Summary!$A68)</f>
        <v>0</v>
      </c>
      <c r="G68" s="9">
        <f>COUNTIFS(Table1[BroadPhaseOfFlight],Summary!G$65,Details!$AH$2:$AH$38,Summary!$A68)</f>
        <v>0</v>
      </c>
      <c r="H68" s="34">
        <f>COUNTIFS(Table1[BroadPhaseOfFlight],Summary!H$65,Details!$AH$2:$AH$38,Summary!$A68)</f>
        <v>1</v>
      </c>
      <c r="I68" s="9">
        <f>COUNTIFS(Table1[BroadPhaseOfFlight],Summary!I$65,Details!$AH$2:$AH$38,Summary!$A68)</f>
        <v>0</v>
      </c>
      <c r="J68" s="9">
        <f>COUNTIFS(Table1[BroadPhaseOfFlight],Summary!J$65,Details!$AH$2:$AH$38,Summary!$A68)</f>
        <v>0</v>
      </c>
      <c r="K68" s="6">
        <f t="shared" si="11"/>
        <v>1</v>
      </c>
    </row>
    <row r="69" spans="1:12" x14ac:dyDescent="0.25">
      <c r="A69" s="32" t="s">
        <v>336</v>
      </c>
      <c r="B69" s="9">
        <f>COUNTIFS(Table1[BroadPhaseOfFlight],Summary!B$65,Details!$AH$2:$AH$38,Summary!$A69)</f>
        <v>0</v>
      </c>
      <c r="C69" s="9">
        <f>COUNTIFS(Table1[BroadPhaseOfFlight],Summary!C$65,Details!$AH$2:$AH$38,Summary!$A69)</f>
        <v>0</v>
      </c>
      <c r="D69" s="9">
        <f>COUNTIFS(Table1[BroadPhaseOfFlight],Summary!D$65,Details!$AH$2:$AH$38,Summary!$A69)</f>
        <v>0</v>
      </c>
      <c r="E69" s="9">
        <f>COUNTIFS(Table1[BroadPhaseOfFlight],Summary!E$65,Details!$AH$2:$AH$38,Summary!$A69)</f>
        <v>1</v>
      </c>
      <c r="F69" s="9">
        <f>COUNTIFS(Table1[BroadPhaseOfFlight],Summary!F$65,Details!$AH$2:$AH$38,Summary!$A69)</f>
        <v>0</v>
      </c>
      <c r="G69" s="9">
        <f>COUNTIFS(Table1[BroadPhaseOfFlight],Summary!G$65,Details!$AH$2:$AH$38,Summary!$A69)</f>
        <v>1</v>
      </c>
      <c r="H69" s="34">
        <f>COUNTIFS(Table1[BroadPhaseOfFlight],Summary!H$65,Details!$AH$2:$AH$38,Summary!$A69)</f>
        <v>0</v>
      </c>
      <c r="I69" s="9">
        <f>COUNTIFS(Table1[BroadPhaseOfFlight],Summary!I$65,Details!$AH$2:$AH$38,Summary!$A69)</f>
        <v>0</v>
      </c>
      <c r="J69" s="9">
        <f>COUNTIFS(Table1[BroadPhaseOfFlight],Summary!J$65,Details!$AH$2:$AH$38,Summary!$A69)</f>
        <v>1</v>
      </c>
      <c r="K69" s="6">
        <f t="shared" si="11"/>
        <v>3</v>
      </c>
    </row>
    <row r="70" spans="1:12" x14ac:dyDescent="0.25">
      <c r="A70" s="32" t="s">
        <v>332</v>
      </c>
      <c r="B70" s="9">
        <f>COUNTIFS(Table1[BroadPhaseOfFlight],Summary!B$65,Details!$AH$2:$AH$38,Summary!$A70)</f>
        <v>0</v>
      </c>
      <c r="C70" s="9">
        <f>COUNTIFS(Table1[BroadPhaseOfFlight],Summary!C$65,Details!$AH$2:$AH$38,Summary!$A70)</f>
        <v>0</v>
      </c>
      <c r="D70" s="9">
        <f>COUNTIFS(Table1[BroadPhaseOfFlight],Summary!D$65,Details!$AH$2:$AH$38,Summary!$A70)</f>
        <v>0</v>
      </c>
      <c r="E70" s="9">
        <f>COUNTIFS(Table1[BroadPhaseOfFlight],Summary!E$65,Details!$AH$2:$AH$38,Summary!$A70)</f>
        <v>0</v>
      </c>
      <c r="F70" s="9">
        <f>COUNTIFS(Table1[BroadPhaseOfFlight],Summary!F$65,Details!$AH$2:$AH$38,Summary!$A70)</f>
        <v>0</v>
      </c>
      <c r="G70" s="9">
        <f>COUNTIFS(Table1[BroadPhaseOfFlight],Summary!G$65,Details!$AH$2:$AH$38,Summary!$A70)</f>
        <v>0</v>
      </c>
      <c r="H70" s="34">
        <f>COUNTIFS(Table1[BroadPhaseOfFlight],Summary!H$65,Details!$AH$2:$AH$38,Summary!$A70)</f>
        <v>1</v>
      </c>
      <c r="I70" s="9">
        <f>COUNTIFS(Table1[BroadPhaseOfFlight],Summary!I$65,Details!$AH$2:$AH$38,Summary!$A70)</f>
        <v>0</v>
      </c>
      <c r="J70" s="9">
        <f>COUNTIFS(Table1[BroadPhaseOfFlight],Summary!J$65,Details!$AH$2:$AH$38,Summary!$A70)</f>
        <v>0</v>
      </c>
      <c r="K70" s="6">
        <f t="shared" si="11"/>
        <v>1</v>
      </c>
    </row>
    <row r="71" spans="1:12" x14ac:dyDescent="0.25">
      <c r="A71" s="32" t="s">
        <v>338</v>
      </c>
      <c r="B71" s="9">
        <f>COUNTIFS(Table1[BroadPhaseOfFlight],Summary!B$65,Details!$AH$2:$AH$38,Summary!$A71)</f>
        <v>0</v>
      </c>
      <c r="C71" s="9">
        <f>COUNTIFS(Table1[BroadPhaseOfFlight],Summary!C$65,Details!$AH$2:$AH$38,Summary!$A71)</f>
        <v>0</v>
      </c>
      <c r="D71" s="9">
        <f>COUNTIFS(Table1[BroadPhaseOfFlight],Summary!D$65,Details!$AH$2:$AH$38,Summary!$A71)</f>
        <v>0</v>
      </c>
      <c r="E71" s="9">
        <f>COUNTIFS(Table1[BroadPhaseOfFlight],Summary!E$65,Details!$AH$2:$AH$38,Summary!$A71)</f>
        <v>0</v>
      </c>
      <c r="F71" s="9">
        <f>COUNTIFS(Table1[BroadPhaseOfFlight],Summary!F$65,Details!$AH$2:$AH$38,Summary!$A71)</f>
        <v>0</v>
      </c>
      <c r="G71" s="9">
        <f>COUNTIFS(Table1[BroadPhaseOfFlight],Summary!G$65,Details!$AH$2:$AH$38,Summary!$A71)</f>
        <v>0</v>
      </c>
      <c r="H71" s="34">
        <f>COUNTIFS(Table1[BroadPhaseOfFlight],Summary!H$65,Details!$AH$2:$AH$38,Summary!$A71)</f>
        <v>0</v>
      </c>
      <c r="I71" s="9">
        <f>COUNTIFS(Table1[BroadPhaseOfFlight],Summary!I$65,Details!$AH$2:$AH$38,Summary!$A71)</f>
        <v>1</v>
      </c>
      <c r="J71" s="9">
        <f>COUNTIFS(Table1[BroadPhaseOfFlight],Summary!J$65,Details!$AH$2:$AH$38,Summary!$A71)</f>
        <v>0</v>
      </c>
      <c r="K71" s="6">
        <f t="shared" si="11"/>
        <v>1</v>
      </c>
    </row>
    <row r="72" spans="1:12" x14ac:dyDescent="0.25">
      <c r="A72" s="32" t="s">
        <v>340</v>
      </c>
      <c r="B72" s="9">
        <f>COUNTIFS(Table1[BroadPhaseOfFlight],Summary!B$65,Details!$AH$2:$AH$38,Summary!$A72)</f>
        <v>0</v>
      </c>
      <c r="C72" s="9">
        <f>COUNTIFS(Table1[BroadPhaseOfFlight],Summary!C$65,Details!$AH$2:$AH$38,Summary!$A72)</f>
        <v>0</v>
      </c>
      <c r="D72" s="9">
        <f>COUNTIFS(Table1[BroadPhaseOfFlight],Summary!D$65,Details!$AH$2:$AH$38,Summary!$A72)</f>
        <v>0</v>
      </c>
      <c r="E72" s="9">
        <f>COUNTIFS(Table1[BroadPhaseOfFlight],Summary!E$65,Details!$AH$2:$AH$38,Summary!$A72)</f>
        <v>0</v>
      </c>
      <c r="F72" s="9">
        <f>COUNTIFS(Table1[BroadPhaseOfFlight],Summary!F$65,Details!$AH$2:$AH$38,Summary!$A72)</f>
        <v>0</v>
      </c>
      <c r="G72" s="9">
        <f>COUNTIFS(Table1[BroadPhaseOfFlight],Summary!G$65,Details!$AH$2:$AH$38,Summary!$A72)</f>
        <v>0</v>
      </c>
      <c r="H72" s="34">
        <f>COUNTIFS(Table1[BroadPhaseOfFlight],Summary!H$65,Details!$AH$2:$AH$38,Summary!$A72)</f>
        <v>0</v>
      </c>
      <c r="I72" s="9">
        <f>COUNTIFS(Table1[BroadPhaseOfFlight],Summary!I$65,Details!$AH$2:$AH$38,Summary!$A72)</f>
        <v>1</v>
      </c>
      <c r="J72" s="9">
        <f>COUNTIFS(Table1[BroadPhaseOfFlight],Summary!J$65,Details!$AH$2:$AH$38,Summary!$A72)</f>
        <v>0</v>
      </c>
      <c r="K72" s="6">
        <f t="shared" si="11"/>
        <v>1</v>
      </c>
    </row>
    <row r="73" spans="1:12" x14ac:dyDescent="0.25">
      <c r="A73" s="32" t="s">
        <v>328</v>
      </c>
      <c r="B73" s="9">
        <f>COUNTIFS(Table1[BroadPhaseOfFlight],Summary!B$65,Details!$AH$2:$AH$38,Summary!$A73)</f>
        <v>1</v>
      </c>
      <c r="C73" s="9">
        <f>COUNTIFS(Table1[BroadPhaseOfFlight],Summary!C$65,Details!$AH$2:$AH$38,Summary!$A73)</f>
        <v>3</v>
      </c>
      <c r="D73" s="9">
        <f>COUNTIFS(Table1[BroadPhaseOfFlight],Summary!D$65,Details!$AH$2:$AH$38,Summary!$A73)</f>
        <v>0</v>
      </c>
      <c r="E73" s="9">
        <f>COUNTIFS(Table1[BroadPhaseOfFlight],Summary!E$65,Details!$AH$2:$AH$38,Summary!$A73)</f>
        <v>0</v>
      </c>
      <c r="F73" s="9">
        <f>COUNTIFS(Table1[BroadPhaseOfFlight],Summary!F$65,Details!$AH$2:$AH$38,Summary!$A73)</f>
        <v>0</v>
      </c>
      <c r="G73" s="9">
        <f>COUNTIFS(Table1[BroadPhaseOfFlight],Summary!G$65,Details!$AH$2:$AH$38,Summary!$A73)</f>
        <v>0</v>
      </c>
      <c r="H73" s="34">
        <f>COUNTIFS(Table1[BroadPhaseOfFlight],Summary!H$65,Details!$AH$2:$AH$38,Summary!$A73)</f>
        <v>8</v>
      </c>
      <c r="I73" s="9">
        <f>COUNTIFS(Table1[BroadPhaseOfFlight],Summary!I$65,Details!$AH$2:$AH$38,Summary!$A73)</f>
        <v>1</v>
      </c>
      <c r="J73" s="9">
        <f>COUNTIFS(Table1[BroadPhaseOfFlight],Summary!J$65,Details!$AH$2:$AH$38,Summary!$A73)</f>
        <v>0</v>
      </c>
      <c r="K73" s="6">
        <f t="shared" si="11"/>
        <v>13</v>
      </c>
    </row>
    <row r="74" spans="1:12" x14ac:dyDescent="0.25">
      <c r="A74" s="32" t="s">
        <v>337</v>
      </c>
      <c r="B74" s="9">
        <f>COUNTIFS(Table1[BroadPhaseOfFlight],Summary!B$65,Details!$AH$2:$AH$38,Summary!$A74)</f>
        <v>0</v>
      </c>
      <c r="C74" s="9">
        <f>COUNTIFS(Table1[BroadPhaseOfFlight],Summary!C$65,Details!$AH$2:$AH$38,Summary!$A74)</f>
        <v>0</v>
      </c>
      <c r="D74" s="9">
        <f>COUNTIFS(Table1[BroadPhaseOfFlight],Summary!D$65,Details!$AH$2:$AH$38,Summary!$A74)</f>
        <v>0</v>
      </c>
      <c r="E74" s="9">
        <f>COUNTIFS(Table1[BroadPhaseOfFlight],Summary!E$65,Details!$AH$2:$AH$38,Summary!$A74)</f>
        <v>0</v>
      </c>
      <c r="F74" s="9">
        <f>COUNTIFS(Table1[BroadPhaseOfFlight],Summary!F$65,Details!$AH$2:$AH$38,Summary!$A74)</f>
        <v>0</v>
      </c>
      <c r="G74" s="9">
        <f>COUNTIFS(Table1[BroadPhaseOfFlight],Summary!G$65,Details!$AH$2:$AH$38,Summary!$A74)</f>
        <v>0</v>
      </c>
      <c r="H74" s="34">
        <f>COUNTIFS(Table1[BroadPhaseOfFlight],Summary!H$65,Details!$AH$2:$AH$38,Summary!$A74)</f>
        <v>1</v>
      </c>
      <c r="I74" s="9">
        <f>COUNTIFS(Table1[BroadPhaseOfFlight],Summary!I$65,Details!$AH$2:$AH$38,Summary!$A74)</f>
        <v>0</v>
      </c>
      <c r="J74" s="9">
        <f>COUNTIFS(Table1[BroadPhaseOfFlight],Summary!J$65,Details!$AH$2:$AH$38,Summary!$A74)</f>
        <v>0</v>
      </c>
      <c r="K74" s="6">
        <f t="shared" si="11"/>
        <v>1</v>
      </c>
    </row>
    <row r="75" spans="1:12" ht="15.75" thickBot="1" x14ac:dyDescent="0.3">
      <c r="A75" s="10" t="s">
        <v>322</v>
      </c>
      <c r="B75" s="10">
        <f>SUM(B66:B74)</f>
        <v>1</v>
      </c>
      <c r="C75" s="10">
        <f t="shared" ref="C75:K75" si="12">SUM(C66:C74)</f>
        <v>4</v>
      </c>
      <c r="D75" s="10">
        <f t="shared" si="12"/>
        <v>0</v>
      </c>
      <c r="E75" s="10">
        <f t="shared" si="12"/>
        <v>8</v>
      </c>
      <c r="F75" s="10">
        <f t="shared" si="12"/>
        <v>1</v>
      </c>
      <c r="G75" s="10">
        <f t="shared" si="12"/>
        <v>2</v>
      </c>
      <c r="H75" s="22">
        <f t="shared" si="12"/>
        <v>16</v>
      </c>
      <c r="I75" s="10">
        <f t="shared" si="12"/>
        <v>4</v>
      </c>
      <c r="J75" s="10">
        <f t="shared" si="12"/>
        <v>1</v>
      </c>
      <c r="K75" s="10">
        <f t="shared" si="12"/>
        <v>37</v>
      </c>
    </row>
    <row r="76" spans="1:12" ht="15.75" thickTop="1" x14ac:dyDescent="0.25"/>
    <row r="77" spans="1:12" ht="29.25" x14ac:dyDescent="0.25">
      <c r="A77" s="28" t="s">
        <v>281</v>
      </c>
      <c r="B77" s="13" t="s">
        <v>357</v>
      </c>
      <c r="C77" s="14" t="s">
        <v>358</v>
      </c>
      <c r="D77" s="13" t="s">
        <v>359</v>
      </c>
      <c r="E77" s="13" t="s">
        <v>360</v>
      </c>
      <c r="F77" s="13" t="s">
        <v>361</v>
      </c>
      <c r="G77" s="13" t="s">
        <v>362</v>
      </c>
      <c r="H77" s="14" t="s">
        <v>363</v>
      </c>
      <c r="I77" s="13" t="s">
        <v>364</v>
      </c>
      <c r="J77" s="15" t="s">
        <v>365</v>
      </c>
      <c r="K77" s="30" t="s">
        <v>322</v>
      </c>
      <c r="L77" s="31" t="s">
        <v>312</v>
      </c>
    </row>
    <row r="78" spans="1:12" x14ac:dyDescent="0.25">
      <c r="A78" s="33" t="s">
        <v>330</v>
      </c>
      <c r="B78" s="9">
        <f>COUNTIFS(Table1[InjurySeverity],Summary!$L$77,Table1[BroadPhaseOfFlight],Summary!B$77,Details!$AH$2:$AH$38,Summary!$A78)</f>
        <v>0</v>
      </c>
      <c r="C78" s="9">
        <f>COUNTIFS(Table1[InjurySeverity],Summary!$L$77,Table1[BroadPhaseOfFlight],Summary!C$77,Details!$AH$2:$AH$38,Summary!$A78)</f>
        <v>0</v>
      </c>
      <c r="D78" s="9">
        <f>COUNTIFS(Table1[InjurySeverity],Summary!$L$77,Table1[BroadPhaseOfFlight],Summary!D$77,Details!$AH$2:$AH$38,Summary!$A78)</f>
        <v>0</v>
      </c>
      <c r="E78" s="9">
        <f>COUNTIFS(Table1[InjurySeverity],Summary!$L$77,Table1[BroadPhaseOfFlight],Summary!E$77,Details!$AH$2:$AH$38,Summary!$A78)</f>
        <v>0</v>
      </c>
      <c r="F78" s="9">
        <f>COUNTIFS(Table1[InjurySeverity],Summary!$L$77,Table1[BroadPhaseOfFlight],Summary!F$77,Details!$AH$2:$AH$38,Summary!$A78)</f>
        <v>0</v>
      </c>
      <c r="G78" s="9">
        <f>COUNTIFS(Table1[InjurySeverity],Summary!$L$77,Table1[BroadPhaseOfFlight],Summary!G$77,Details!$AH$2:$AH$38,Summary!$A78)</f>
        <v>0</v>
      </c>
      <c r="H78" s="34">
        <f>COUNTIFS(Table1[InjurySeverity],Summary!$L$77,Table1[BroadPhaseOfFlight],Summary!H$77,Details!$AH$2:$AH$38,Summary!$A78)</f>
        <v>1</v>
      </c>
      <c r="I78" s="9">
        <f>COUNTIFS(Table1[InjurySeverity],Summary!$L$77,Table1[BroadPhaseOfFlight],Summary!I$77,Details!$AH$2:$AH$38,Summary!$A78)</f>
        <v>0</v>
      </c>
      <c r="J78" s="9">
        <f>COUNTIFS(Table1[InjurySeverity],Summary!$L$77,Table1[BroadPhaseOfFlight],Summary!J$77,Details!$AH$2:$AH$38,Summary!$A78)</f>
        <v>0</v>
      </c>
      <c r="K78" s="6">
        <f t="shared" ref="K78:K86" si="13">SUM(B78:J78)</f>
        <v>1</v>
      </c>
    </row>
    <row r="79" spans="1:12" x14ac:dyDescent="0.25">
      <c r="A79" s="32" t="s">
        <v>335</v>
      </c>
      <c r="B79" s="9">
        <f>COUNTIFS(Table1[InjurySeverity],Summary!$L$77,Table1[BroadPhaseOfFlight],Summary!B$77,Details!$AH$2:$AH$38,Summary!$A79)</f>
        <v>0</v>
      </c>
      <c r="C79" s="9">
        <f>COUNTIFS(Table1[InjurySeverity],Summary!$L$77,Table1[BroadPhaseOfFlight],Summary!C$77,Details!$AH$2:$AH$38,Summary!$A79)</f>
        <v>0</v>
      </c>
      <c r="D79" s="9">
        <f>COUNTIFS(Table1[InjurySeverity],Summary!$L$77,Table1[BroadPhaseOfFlight],Summary!D$77,Details!$AH$2:$AH$38,Summary!$A79)</f>
        <v>0</v>
      </c>
      <c r="E79" s="9">
        <f>COUNTIFS(Table1[InjurySeverity],Summary!$L$77,Table1[BroadPhaseOfFlight],Summary!E$77,Details!$AH$2:$AH$38,Summary!$A79)</f>
        <v>0</v>
      </c>
      <c r="F79" s="9">
        <f>COUNTIFS(Table1[InjurySeverity],Summary!$L$77,Table1[BroadPhaseOfFlight],Summary!F$77,Details!$AH$2:$AH$38,Summary!$A79)</f>
        <v>0</v>
      </c>
      <c r="G79" s="9">
        <f>COUNTIFS(Table1[InjurySeverity],Summary!$L$77,Table1[BroadPhaseOfFlight],Summary!G$77,Details!$AH$2:$AH$38,Summary!$A79)</f>
        <v>0</v>
      </c>
      <c r="H79" s="36">
        <f>COUNTIFS(Table1[InjurySeverity],Summary!$L$77,Table1[BroadPhaseOfFlight],Summary!H$77,Details!$AH$2:$AH$38,Summary!$A79)</f>
        <v>0</v>
      </c>
      <c r="I79" s="9">
        <f>COUNTIFS(Table1[InjurySeverity],Summary!$L$77,Table1[BroadPhaseOfFlight],Summary!I$77,Details!$AH$2:$AH$38,Summary!$A79)</f>
        <v>0</v>
      </c>
      <c r="J79" s="9">
        <f>COUNTIFS(Table1[InjurySeverity],Summary!$L$77,Table1[BroadPhaseOfFlight],Summary!J$77,Details!$AH$2:$AH$38,Summary!$A79)</f>
        <v>0</v>
      </c>
      <c r="K79" s="6">
        <f t="shared" si="13"/>
        <v>0</v>
      </c>
    </row>
    <row r="80" spans="1:12" x14ac:dyDescent="0.25">
      <c r="A80" s="32" t="s">
        <v>334</v>
      </c>
      <c r="B80" s="9">
        <f>COUNTIFS(Table1[InjurySeverity],Summary!$L$77,Table1[BroadPhaseOfFlight],Summary!B$77,Details!$AH$2:$AH$38,Summary!$A80)</f>
        <v>0</v>
      </c>
      <c r="C80" s="9">
        <f>COUNTIFS(Table1[InjurySeverity],Summary!$L$77,Table1[BroadPhaseOfFlight],Summary!C$77,Details!$AH$2:$AH$38,Summary!$A80)</f>
        <v>0</v>
      </c>
      <c r="D80" s="9">
        <f>COUNTIFS(Table1[InjurySeverity],Summary!$L$77,Table1[BroadPhaseOfFlight],Summary!D$77,Details!$AH$2:$AH$38,Summary!$A80)</f>
        <v>0</v>
      </c>
      <c r="E80" s="9">
        <f>COUNTIFS(Table1[InjurySeverity],Summary!$L$77,Table1[BroadPhaseOfFlight],Summary!E$77,Details!$AH$2:$AH$38,Summary!$A80)</f>
        <v>0</v>
      </c>
      <c r="F80" s="9">
        <f>COUNTIFS(Table1[InjurySeverity],Summary!$L$77,Table1[BroadPhaseOfFlight],Summary!F$77,Details!$AH$2:$AH$38,Summary!$A80)</f>
        <v>0</v>
      </c>
      <c r="G80" s="9">
        <f>COUNTIFS(Table1[InjurySeverity],Summary!$L$77,Table1[BroadPhaseOfFlight],Summary!G$77,Details!$AH$2:$AH$38,Summary!$A80)</f>
        <v>0</v>
      </c>
      <c r="H80" s="36">
        <f>COUNTIFS(Table1[InjurySeverity],Summary!$L$77,Table1[BroadPhaseOfFlight],Summary!H$77,Details!$AH$2:$AH$38,Summary!$A80)</f>
        <v>0</v>
      </c>
      <c r="I80" s="9">
        <f>COUNTIFS(Table1[InjurySeverity],Summary!$L$77,Table1[BroadPhaseOfFlight],Summary!I$77,Details!$AH$2:$AH$38,Summary!$A80)</f>
        <v>0</v>
      </c>
      <c r="J80" s="9">
        <f>COUNTIFS(Table1[InjurySeverity],Summary!$L$77,Table1[BroadPhaseOfFlight],Summary!J$77,Details!$AH$2:$AH$38,Summary!$A80)</f>
        <v>0</v>
      </c>
      <c r="K80" s="6">
        <f t="shared" si="13"/>
        <v>0</v>
      </c>
    </row>
    <row r="81" spans="1:12" x14ac:dyDescent="0.25">
      <c r="A81" s="32" t="s">
        <v>336</v>
      </c>
      <c r="B81" s="9">
        <f>COUNTIFS(Table1[InjurySeverity],Summary!$L$77,Table1[BroadPhaseOfFlight],Summary!B$77,Details!$AH$2:$AH$38,Summary!$A81)</f>
        <v>0</v>
      </c>
      <c r="C81" s="9">
        <f>COUNTIFS(Table1[InjurySeverity],Summary!$L$77,Table1[BroadPhaseOfFlight],Summary!C$77,Details!$AH$2:$AH$38,Summary!$A81)</f>
        <v>0</v>
      </c>
      <c r="D81" s="9">
        <f>COUNTIFS(Table1[InjurySeverity],Summary!$L$77,Table1[BroadPhaseOfFlight],Summary!D$77,Details!$AH$2:$AH$38,Summary!$A81)</f>
        <v>0</v>
      </c>
      <c r="E81" s="9">
        <f>COUNTIFS(Table1[InjurySeverity],Summary!$L$77,Table1[BroadPhaseOfFlight],Summary!E$77,Details!$AH$2:$AH$38,Summary!$A81)</f>
        <v>0</v>
      </c>
      <c r="F81" s="9">
        <f>COUNTIFS(Table1[InjurySeverity],Summary!$L$77,Table1[BroadPhaseOfFlight],Summary!F$77,Details!$AH$2:$AH$38,Summary!$A81)</f>
        <v>0</v>
      </c>
      <c r="G81" s="9">
        <f>COUNTIFS(Table1[InjurySeverity],Summary!$L$77,Table1[BroadPhaseOfFlight],Summary!G$77,Details!$AH$2:$AH$38,Summary!$A81)</f>
        <v>0</v>
      </c>
      <c r="H81" s="36">
        <f>COUNTIFS(Table1[InjurySeverity],Summary!$L$77,Table1[BroadPhaseOfFlight],Summary!H$77,Details!$AH$2:$AH$38,Summary!$A81)</f>
        <v>0</v>
      </c>
      <c r="I81" s="9">
        <f>COUNTIFS(Table1[InjurySeverity],Summary!$L$77,Table1[BroadPhaseOfFlight],Summary!I$77,Details!$AH$2:$AH$38,Summary!$A81)</f>
        <v>0</v>
      </c>
      <c r="J81" s="9">
        <f>COUNTIFS(Table1[InjurySeverity],Summary!$L$77,Table1[BroadPhaseOfFlight],Summary!J$77,Details!$AH$2:$AH$38,Summary!$A81)</f>
        <v>0</v>
      </c>
      <c r="K81" s="6">
        <f t="shared" si="13"/>
        <v>0</v>
      </c>
    </row>
    <row r="82" spans="1:12" x14ac:dyDescent="0.25">
      <c r="A82" s="32" t="s">
        <v>332</v>
      </c>
      <c r="B82" s="9">
        <f>COUNTIFS(Table1[InjurySeverity],Summary!$L$77,Table1[BroadPhaseOfFlight],Summary!B$77,Details!$AH$2:$AH$38,Summary!$A82)</f>
        <v>0</v>
      </c>
      <c r="C82" s="9">
        <f>COUNTIFS(Table1[InjurySeverity],Summary!$L$77,Table1[BroadPhaseOfFlight],Summary!C$77,Details!$AH$2:$AH$38,Summary!$A82)</f>
        <v>0</v>
      </c>
      <c r="D82" s="9">
        <f>COUNTIFS(Table1[InjurySeverity],Summary!$L$77,Table1[BroadPhaseOfFlight],Summary!D$77,Details!$AH$2:$AH$38,Summary!$A82)</f>
        <v>0</v>
      </c>
      <c r="E82" s="9">
        <f>COUNTIFS(Table1[InjurySeverity],Summary!$L$77,Table1[BroadPhaseOfFlight],Summary!E$77,Details!$AH$2:$AH$38,Summary!$A82)</f>
        <v>0</v>
      </c>
      <c r="F82" s="9">
        <f>COUNTIFS(Table1[InjurySeverity],Summary!$L$77,Table1[BroadPhaseOfFlight],Summary!F$77,Details!$AH$2:$AH$38,Summary!$A82)</f>
        <v>0</v>
      </c>
      <c r="G82" s="9">
        <f>COUNTIFS(Table1[InjurySeverity],Summary!$L$77,Table1[BroadPhaseOfFlight],Summary!G$77,Details!$AH$2:$AH$38,Summary!$A82)</f>
        <v>0</v>
      </c>
      <c r="H82" s="36">
        <f>COUNTIFS(Table1[InjurySeverity],Summary!$L$77,Table1[BroadPhaseOfFlight],Summary!H$77,Details!$AH$2:$AH$38,Summary!$A82)</f>
        <v>0</v>
      </c>
      <c r="I82" s="9">
        <f>COUNTIFS(Table1[InjurySeverity],Summary!$L$77,Table1[BroadPhaseOfFlight],Summary!I$77,Details!$AH$2:$AH$38,Summary!$A82)</f>
        <v>0</v>
      </c>
      <c r="J82" s="9">
        <f>COUNTIFS(Table1[InjurySeverity],Summary!$L$77,Table1[BroadPhaseOfFlight],Summary!J$77,Details!$AH$2:$AH$38,Summary!$A82)</f>
        <v>0</v>
      </c>
      <c r="K82" s="6">
        <f t="shared" si="13"/>
        <v>0</v>
      </c>
    </row>
    <row r="83" spans="1:12" x14ac:dyDescent="0.25">
      <c r="A83" s="32" t="s">
        <v>338</v>
      </c>
      <c r="B83" s="9">
        <f>COUNTIFS(Table1[InjurySeverity],Summary!$L$77,Table1[BroadPhaseOfFlight],Summary!B$77,Details!$AH$2:$AH$38,Summary!$A83)</f>
        <v>0</v>
      </c>
      <c r="C83" s="9">
        <f>COUNTIFS(Table1[InjurySeverity],Summary!$L$77,Table1[BroadPhaseOfFlight],Summary!C$77,Details!$AH$2:$AH$38,Summary!$A83)</f>
        <v>0</v>
      </c>
      <c r="D83" s="9">
        <f>COUNTIFS(Table1[InjurySeverity],Summary!$L$77,Table1[BroadPhaseOfFlight],Summary!D$77,Details!$AH$2:$AH$38,Summary!$A83)</f>
        <v>0</v>
      </c>
      <c r="E83" s="9">
        <f>COUNTIFS(Table1[InjurySeverity],Summary!$L$77,Table1[BroadPhaseOfFlight],Summary!E$77,Details!$AH$2:$AH$38,Summary!$A83)</f>
        <v>0</v>
      </c>
      <c r="F83" s="9">
        <f>COUNTIFS(Table1[InjurySeverity],Summary!$L$77,Table1[BroadPhaseOfFlight],Summary!F$77,Details!$AH$2:$AH$38,Summary!$A83)</f>
        <v>0</v>
      </c>
      <c r="G83" s="9">
        <f>COUNTIFS(Table1[InjurySeverity],Summary!$L$77,Table1[BroadPhaseOfFlight],Summary!G$77,Details!$AH$2:$AH$38,Summary!$A83)</f>
        <v>0</v>
      </c>
      <c r="H83" s="36">
        <f>COUNTIFS(Table1[InjurySeverity],Summary!$L$77,Table1[BroadPhaseOfFlight],Summary!H$77,Details!$AH$2:$AH$38,Summary!$A83)</f>
        <v>0</v>
      </c>
      <c r="I83" s="9">
        <f>COUNTIFS(Table1[InjurySeverity],Summary!$L$77,Table1[BroadPhaseOfFlight],Summary!I$77,Details!$AH$2:$AH$38,Summary!$A83)</f>
        <v>0</v>
      </c>
      <c r="J83" s="9">
        <f>COUNTIFS(Table1[InjurySeverity],Summary!$L$77,Table1[BroadPhaseOfFlight],Summary!J$77,Details!$AH$2:$AH$38,Summary!$A83)</f>
        <v>0</v>
      </c>
      <c r="K83" s="6">
        <f t="shared" si="13"/>
        <v>0</v>
      </c>
    </row>
    <row r="84" spans="1:12" x14ac:dyDescent="0.25">
      <c r="A84" s="32" t="s">
        <v>340</v>
      </c>
      <c r="B84" s="9">
        <f>COUNTIFS(Table1[InjurySeverity],Summary!$L$77,Table1[BroadPhaseOfFlight],Summary!B$77,Details!$AH$2:$AH$38,Summary!$A84)</f>
        <v>0</v>
      </c>
      <c r="C84" s="9">
        <f>COUNTIFS(Table1[InjurySeverity],Summary!$L$77,Table1[BroadPhaseOfFlight],Summary!C$77,Details!$AH$2:$AH$38,Summary!$A84)</f>
        <v>0</v>
      </c>
      <c r="D84" s="9">
        <f>COUNTIFS(Table1[InjurySeverity],Summary!$L$77,Table1[BroadPhaseOfFlight],Summary!D$77,Details!$AH$2:$AH$38,Summary!$A84)</f>
        <v>0</v>
      </c>
      <c r="E84" s="9">
        <f>COUNTIFS(Table1[InjurySeverity],Summary!$L$77,Table1[BroadPhaseOfFlight],Summary!E$77,Details!$AH$2:$AH$38,Summary!$A84)</f>
        <v>0</v>
      </c>
      <c r="F84" s="9">
        <f>COUNTIFS(Table1[InjurySeverity],Summary!$L$77,Table1[BroadPhaseOfFlight],Summary!F$77,Details!$AH$2:$AH$38,Summary!$A84)</f>
        <v>0</v>
      </c>
      <c r="G84" s="9">
        <f>COUNTIFS(Table1[InjurySeverity],Summary!$L$77,Table1[BroadPhaseOfFlight],Summary!G$77,Details!$AH$2:$AH$38,Summary!$A84)</f>
        <v>0</v>
      </c>
      <c r="H84" s="36">
        <f>COUNTIFS(Table1[InjurySeverity],Summary!$L$77,Table1[BroadPhaseOfFlight],Summary!H$77,Details!$AH$2:$AH$38,Summary!$A84)</f>
        <v>0</v>
      </c>
      <c r="I84" s="9">
        <f>COUNTIFS(Table1[InjurySeverity],Summary!$L$77,Table1[BroadPhaseOfFlight],Summary!I$77,Details!$AH$2:$AH$38,Summary!$A84)</f>
        <v>0</v>
      </c>
      <c r="J84" s="9">
        <f>COUNTIFS(Table1[InjurySeverity],Summary!$L$77,Table1[BroadPhaseOfFlight],Summary!J$77,Details!$AH$2:$AH$38,Summary!$A84)</f>
        <v>0</v>
      </c>
      <c r="K84" s="6">
        <f t="shared" si="13"/>
        <v>0</v>
      </c>
    </row>
    <row r="85" spans="1:12" x14ac:dyDescent="0.25">
      <c r="A85" s="33" t="s">
        <v>328</v>
      </c>
      <c r="B85" s="9">
        <f>COUNTIFS(Table1[InjurySeverity],Summary!$L$77,Table1[BroadPhaseOfFlight],Summary!B$77,Details!$AH$2:$AH$38,Summary!$A85)</f>
        <v>0</v>
      </c>
      <c r="C85" s="34">
        <f>COUNTIFS(Table1[InjurySeverity],Summary!$L$77,Table1[BroadPhaseOfFlight],Summary!C$77,Details!$AH$2:$AH$38,Summary!$A85)</f>
        <v>1</v>
      </c>
      <c r="D85" s="9">
        <f>COUNTIFS(Table1[InjurySeverity],Summary!$L$77,Table1[BroadPhaseOfFlight],Summary!D$77,Details!$AH$2:$AH$38,Summary!$A85)</f>
        <v>0</v>
      </c>
      <c r="E85" s="9">
        <f>COUNTIFS(Table1[InjurySeverity],Summary!$L$77,Table1[BroadPhaseOfFlight],Summary!E$77,Details!$AH$2:$AH$38,Summary!$A85)</f>
        <v>0</v>
      </c>
      <c r="F85" s="9">
        <f>COUNTIFS(Table1[InjurySeverity],Summary!$L$77,Table1[BroadPhaseOfFlight],Summary!F$77,Details!$AH$2:$AH$38,Summary!$A85)</f>
        <v>0</v>
      </c>
      <c r="G85" s="9">
        <f>COUNTIFS(Table1[InjurySeverity],Summary!$L$77,Table1[BroadPhaseOfFlight],Summary!G$77,Details!$AH$2:$AH$38,Summary!$A85)</f>
        <v>0</v>
      </c>
      <c r="H85" s="34">
        <f>COUNTIFS(Table1[InjurySeverity],Summary!$L$77,Table1[BroadPhaseOfFlight],Summary!H$77,Details!$AH$2:$AH$38,Summary!$A85)</f>
        <v>3</v>
      </c>
      <c r="I85" s="9">
        <f>COUNTIFS(Table1[InjurySeverity],Summary!$L$77,Table1[BroadPhaseOfFlight],Summary!I$77,Details!$AH$2:$AH$38,Summary!$A85)</f>
        <v>0</v>
      </c>
      <c r="J85" s="9">
        <f>COUNTIFS(Table1[InjurySeverity],Summary!$L$77,Table1[BroadPhaseOfFlight],Summary!J$77,Details!$AH$2:$AH$38,Summary!$A85)</f>
        <v>0</v>
      </c>
      <c r="K85" s="6">
        <f t="shared" si="13"/>
        <v>4</v>
      </c>
    </row>
    <row r="86" spans="1:12" x14ac:dyDescent="0.25">
      <c r="A86" s="33" t="s">
        <v>337</v>
      </c>
      <c r="B86" s="9">
        <f>COUNTIFS(Table1[InjurySeverity],Summary!$L$77,Table1[BroadPhaseOfFlight],Summary!B$77,Details!$AH$2:$AH$38,Summary!$A86)</f>
        <v>0</v>
      </c>
      <c r="C86" s="9">
        <f>COUNTIFS(Table1[InjurySeverity],Summary!$L$77,Table1[BroadPhaseOfFlight],Summary!C$77,Details!$AH$2:$AH$38,Summary!$A86)</f>
        <v>0</v>
      </c>
      <c r="D86" s="9">
        <f>COUNTIFS(Table1[InjurySeverity],Summary!$L$77,Table1[BroadPhaseOfFlight],Summary!D$77,Details!$AH$2:$AH$38,Summary!$A86)</f>
        <v>0</v>
      </c>
      <c r="E86" s="9">
        <f>COUNTIFS(Table1[InjurySeverity],Summary!$L$77,Table1[BroadPhaseOfFlight],Summary!E$77,Details!$AH$2:$AH$38,Summary!$A86)</f>
        <v>0</v>
      </c>
      <c r="F86" s="9">
        <f>COUNTIFS(Table1[InjurySeverity],Summary!$L$77,Table1[BroadPhaseOfFlight],Summary!F$77,Details!$AH$2:$AH$38,Summary!$A86)</f>
        <v>0</v>
      </c>
      <c r="G86" s="9">
        <f>COUNTIFS(Table1[InjurySeverity],Summary!$L$77,Table1[BroadPhaseOfFlight],Summary!G$77,Details!$AH$2:$AH$38,Summary!$A86)</f>
        <v>0</v>
      </c>
      <c r="H86" s="34">
        <f>COUNTIFS(Table1[InjurySeverity],Summary!$L$77,Table1[BroadPhaseOfFlight],Summary!H$77,Details!$AH$2:$AH$38,Summary!$A86)</f>
        <v>1</v>
      </c>
      <c r="I86" s="9">
        <f>COUNTIFS(Table1[InjurySeverity],Summary!$L$77,Table1[BroadPhaseOfFlight],Summary!I$77,Details!$AH$2:$AH$38,Summary!$A86)</f>
        <v>0</v>
      </c>
      <c r="J86" s="9">
        <f>COUNTIFS(Table1[InjurySeverity],Summary!$L$77,Table1[BroadPhaseOfFlight],Summary!J$77,Details!$AH$2:$AH$38,Summary!$A86)</f>
        <v>0</v>
      </c>
      <c r="K86" s="6">
        <f t="shared" si="13"/>
        <v>1</v>
      </c>
    </row>
    <row r="87" spans="1:12" ht="15.75" thickBot="1" x14ac:dyDescent="0.3">
      <c r="A87" s="10" t="s">
        <v>322</v>
      </c>
      <c r="B87" s="10">
        <f>SUM(B78:B86)</f>
        <v>0</v>
      </c>
      <c r="C87" s="10">
        <f t="shared" ref="C87:K87" si="14">SUM(C78:C86)</f>
        <v>1</v>
      </c>
      <c r="D87" s="10">
        <f t="shared" si="14"/>
        <v>0</v>
      </c>
      <c r="E87" s="10">
        <f t="shared" si="14"/>
        <v>0</v>
      </c>
      <c r="F87" s="10">
        <f t="shared" si="14"/>
        <v>0</v>
      </c>
      <c r="G87" s="10">
        <f t="shared" si="14"/>
        <v>0</v>
      </c>
      <c r="H87" s="10">
        <f t="shared" si="14"/>
        <v>5</v>
      </c>
      <c r="I87" s="10">
        <f t="shared" si="14"/>
        <v>0</v>
      </c>
      <c r="J87" s="10">
        <f t="shared" si="14"/>
        <v>0</v>
      </c>
      <c r="K87" s="10">
        <f t="shared" si="14"/>
        <v>6</v>
      </c>
    </row>
    <row r="88" spans="1:12" ht="15.75" thickTop="1" x14ac:dyDescent="0.25"/>
    <row r="89" spans="1:12" ht="29.25" x14ac:dyDescent="0.25">
      <c r="A89" s="28" t="s">
        <v>281</v>
      </c>
      <c r="B89" s="13" t="s">
        <v>357</v>
      </c>
      <c r="C89" s="13" t="s">
        <v>358</v>
      </c>
      <c r="D89" s="13" t="s">
        <v>359</v>
      </c>
      <c r="E89" s="13" t="s">
        <v>360</v>
      </c>
      <c r="F89" s="13" t="s">
        <v>361</v>
      </c>
      <c r="G89" s="13" t="s">
        <v>362</v>
      </c>
      <c r="H89" s="29" t="s">
        <v>363</v>
      </c>
      <c r="I89" s="13" t="s">
        <v>364</v>
      </c>
      <c r="J89" s="15" t="s">
        <v>365</v>
      </c>
      <c r="K89" s="30" t="s">
        <v>322</v>
      </c>
      <c r="L89" s="8" t="s">
        <v>212</v>
      </c>
    </row>
    <row r="90" spans="1:12" x14ac:dyDescent="0.25">
      <c r="A90" s="35" t="s">
        <v>330</v>
      </c>
      <c r="B90" s="9">
        <f>COUNTIFS(Table1[InjurySeverity],Summary!$L$89,Table1[BroadPhaseOfFlight],Summary!B$89,Details!$AH$2:$AH$38,Summary!$A90)</f>
        <v>0</v>
      </c>
      <c r="C90" s="6">
        <f>COUNTIFS(Table1[InjurySeverity],Summary!$L$89,Table1[BroadPhaseOfFlight],Summary!C$89,Details!$AH$2:$AH$38,Summary!$A90)</f>
        <v>1</v>
      </c>
      <c r="D90" s="9">
        <f>COUNTIFS(Table1[InjurySeverity],Summary!$L$89,Table1[BroadPhaseOfFlight],Summary!D$89,Details!$AH$2:$AH$38,Summary!$A90)</f>
        <v>0</v>
      </c>
      <c r="E90" s="6">
        <f>COUNTIFS(Table1[InjurySeverity],Summary!$L$89,Table1[BroadPhaseOfFlight],Summary!E$89,Details!$AH$2:$AH$38,Summary!$A90)</f>
        <v>1</v>
      </c>
      <c r="F90" s="9">
        <f>COUNTIFS(Table1[InjurySeverity],Summary!$L$89,Table1[BroadPhaseOfFlight],Summary!F$89,Details!$AH$2:$AH$38,Summary!$A90)</f>
        <v>0</v>
      </c>
      <c r="G90" s="6">
        <f>COUNTIFS(Table1[InjurySeverity],Summary!$L$89,Table1[BroadPhaseOfFlight],Summary!G$89,Details!$AH$2:$AH$38,Summary!$A90)</f>
        <v>1</v>
      </c>
      <c r="H90" s="9">
        <f>COUNTIFS(Table1[InjurySeverity],Summary!$L$89,Table1[BroadPhaseOfFlight],Summary!H$89,Details!$AH$2:$AH$38,Summary!$A90)</f>
        <v>0</v>
      </c>
      <c r="I90" s="9">
        <f>COUNTIFS(Table1[InjurySeverity],Summary!$L$89,Table1[BroadPhaseOfFlight],Summary!I$89,Details!$AH$2:$AH$38,Summary!$A90)</f>
        <v>0</v>
      </c>
      <c r="J90" s="9">
        <f>COUNTIFS(Table1[InjurySeverity],Summary!$L$89,Table1[BroadPhaseOfFlight],Summary!J$89,Details!$AH$2:$AH$38,Summary!$A90)</f>
        <v>0</v>
      </c>
      <c r="K90" s="6">
        <f t="shared" ref="K90:K98" si="15">SUM(B90:J90)</f>
        <v>3</v>
      </c>
    </row>
    <row r="91" spans="1:12" x14ac:dyDescent="0.25">
      <c r="A91" s="35" t="s">
        <v>335</v>
      </c>
      <c r="B91" s="9">
        <f>COUNTIFS(Table1[InjurySeverity],Summary!$L$89,Table1[BroadPhaseOfFlight],Summary!B$89,Details!$AH$2:$AH$38,Summary!$A91)</f>
        <v>0</v>
      </c>
      <c r="C91" s="9">
        <f>COUNTIFS(Table1[InjurySeverity],Summary!$L$89,Table1[BroadPhaseOfFlight],Summary!C$89,Details!$AH$2:$AH$38,Summary!$A91)</f>
        <v>0</v>
      </c>
      <c r="D91" s="9">
        <f>COUNTIFS(Table1[InjurySeverity],Summary!$L$89,Table1[BroadPhaseOfFlight],Summary!D$89,Details!$AH$2:$AH$38,Summary!$A91)</f>
        <v>0</v>
      </c>
      <c r="E91" s="6">
        <f>COUNTIFS(Table1[InjurySeverity],Summary!$L$89,Table1[BroadPhaseOfFlight],Summary!E$89,Details!$AH$2:$AH$38,Summary!$A91)</f>
        <v>6</v>
      </c>
      <c r="F91" s="6">
        <f>COUNTIFS(Table1[InjurySeverity],Summary!$L$89,Table1[BroadPhaseOfFlight],Summary!F$89,Details!$AH$2:$AH$38,Summary!$A91)</f>
        <v>1</v>
      </c>
      <c r="G91" s="9">
        <f>COUNTIFS(Table1[InjurySeverity],Summary!$L$89,Table1[BroadPhaseOfFlight],Summary!G$89,Details!$AH$2:$AH$38,Summary!$A91)</f>
        <v>0</v>
      </c>
      <c r="H91" s="6">
        <f>COUNTIFS(Table1[InjurySeverity],Summary!$L$89,Table1[BroadPhaseOfFlight],Summary!H$89,Details!$AH$2:$AH$38,Summary!$A91)</f>
        <v>4</v>
      </c>
      <c r="I91" s="6">
        <f>COUNTIFS(Table1[InjurySeverity],Summary!$L$89,Table1[BroadPhaseOfFlight],Summary!I$89,Details!$AH$2:$AH$38,Summary!$A91)</f>
        <v>1</v>
      </c>
      <c r="J91" s="9">
        <f>COUNTIFS(Table1[InjurySeverity],Summary!$L$89,Table1[BroadPhaseOfFlight],Summary!J$89,Details!$AH$2:$AH$38,Summary!$A91)</f>
        <v>0</v>
      </c>
      <c r="K91" s="6">
        <f t="shared" si="15"/>
        <v>12</v>
      </c>
    </row>
    <row r="92" spans="1:12" x14ac:dyDescent="0.25">
      <c r="A92" s="35" t="s">
        <v>334</v>
      </c>
      <c r="B92" s="9">
        <f>COUNTIFS(Table1[InjurySeverity],Summary!$L$89,Table1[BroadPhaseOfFlight],Summary!B$89,Details!$AH$2:$AH$38,Summary!$A92)</f>
        <v>0</v>
      </c>
      <c r="C92" s="9">
        <f>COUNTIFS(Table1[InjurySeverity],Summary!$L$89,Table1[BroadPhaseOfFlight],Summary!C$89,Details!$AH$2:$AH$38,Summary!$A92)</f>
        <v>0</v>
      </c>
      <c r="D92" s="9">
        <f>COUNTIFS(Table1[InjurySeverity],Summary!$L$89,Table1[BroadPhaseOfFlight],Summary!D$89,Details!$AH$2:$AH$38,Summary!$A92)</f>
        <v>0</v>
      </c>
      <c r="E92" s="9">
        <f>COUNTIFS(Table1[InjurySeverity],Summary!$L$89,Table1[BroadPhaseOfFlight],Summary!E$89,Details!$AH$2:$AH$38,Summary!$A92)</f>
        <v>0</v>
      </c>
      <c r="F92" s="9">
        <f>COUNTIFS(Table1[InjurySeverity],Summary!$L$89,Table1[BroadPhaseOfFlight],Summary!F$89,Details!$AH$2:$AH$38,Summary!$A92)</f>
        <v>0</v>
      </c>
      <c r="G92" s="9">
        <f>COUNTIFS(Table1[InjurySeverity],Summary!$L$89,Table1[BroadPhaseOfFlight],Summary!G$89,Details!$AH$2:$AH$38,Summary!$A92)</f>
        <v>0</v>
      </c>
      <c r="H92" s="6">
        <f>COUNTIFS(Table1[InjurySeverity],Summary!$L$89,Table1[BroadPhaseOfFlight],Summary!H$89,Details!$AH$2:$AH$38,Summary!$A92)</f>
        <v>1</v>
      </c>
      <c r="I92" s="9">
        <f>COUNTIFS(Table1[InjurySeverity],Summary!$L$89,Table1[BroadPhaseOfFlight],Summary!I$89,Details!$AH$2:$AH$38,Summary!$A92)</f>
        <v>0</v>
      </c>
      <c r="J92" s="9">
        <f>COUNTIFS(Table1[InjurySeverity],Summary!$L$89,Table1[BroadPhaseOfFlight],Summary!J$89,Details!$AH$2:$AH$38,Summary!$A92)</f>
        <v>0</v>
      </c>
      <c r="K92" s="6">
        <f t="shared" si="15"/>
        <v>1</v>
      </c>
    </row>
    <row r="93" spans="1:12" x14ac:dyDescent="0.25">
      <c r="A93" s="35" t="s">
        <v>336</v>
      </c>
      <c r="B93" s="9">
        <f>COUNTIFS(Table1[InjurySeverity],Summary!$L$89,Table1[BroadPhaseOfFlight],Summary!B$89,Details!$AH$2:$AH$38,Summary!$A93)</f>
        <v>0</v>
      </c>
      <c r="C93" s="9">
        <f>COUNTIFS(Table1[InjurySeverity],Summary!$L$89,Table1[BroadPhaseOfFlight],Summary!C$89,Details!$AH$2:$AH$38,Summary!$A93)</f>
        <v>0</v>
      </c>
      <c r="D93" s="9">
        <f>COUNTIFS(Table1[InjurySeverity],Summary!$L$89,Table1[BroadPhaseOfFlight],Summary!D$89,Details!$AH$2:$AH$38,Summary!$A93)</f>
        <v>0</v>
      </c>
      <c r="E93" s="6">
        <f>COUNTIFS(Table1[InjurySeverity],Summary!$L$89,Table1[BroadPhaseOfFlight],Summary!E$89,Details!$AH$2:$AH$38,Summary!$A93)</f>
        <v>1</v>
      </c>
      <c r="F93" s="9">
        <f>COUNTIFS(Table1[InjurySeverity],Summary!$L$89,Table1[BroadPhaseOfFlight],Summary!F$89,Details!$AH$2:$AH$38,Summary!$A93)</f>
        <v>0</v>
      </c>
      <c r="G93" s="6">
        <f>COUNTIFS(Table1[InjurySeverity],Summary!$L$89,Table1[BroadPhaseOfFlight],Summary!G$89,Details!$AH$2:$AH$38,Summary!$A93)</f>
        <v>1</v>
      </c>
      <c r="H93" s="9">
        <f>COUNTIFS(Table1[InjurySeverity],Summary!$L$89,Table1[BroadPhaseOfFlight],Summary!H$89,Details!$AH$2:$AH$38,Summary!$A93)</f>
        <v>0</v>
      </c>
      <c r="I93" s="9">
        <f>COUNTIFS(Table1[InjurySeverity],Summary!$L$89,Table1[BroadPhaseOfFlight],Summary!I$89,Details!$AH$2:$AH$38,Summary!$A93)</f>
        <v>0</v>
      </c>
      <c r="J93" s="6">
        <f>COUNTIFS(Table1[InjurySeverity],Summary!$L$89,Table1[BroadPhaseOfFlight],Summary!J$89,Details!$AH$2:$AH$38,Summary!$A93)</f>
        <v>1</v>
      </c>
      <c r="K93" s="6">
        <f t="shared" si="15"/>
        <v>3</v>
      </c>
    </row>
    <row r="94" spans="1:12" x14ac:dyDescent="0.25">
      <c r="A94" s="35" t="s">
        <v>332</v>
      </c>
      <c r="B94" s="9">
        <f>COUNTIFS(Table1[InjurySeverity],Summary!$L$89,Table1[BroadPhaseOfFlight],Summary!B$89,Details!$AH$2:$AH$38,Summary!$A94)</f>
        <v>0</v>
      </c>
      <c r="C94" s="9">
        <f>COUNTIFS(Table1[InjurySeverity],Summary!$L$89,Table1[BroadPhaseOfFlight],Summary!C$89,Details!$AH$2:$AH$38,Summary!$A94)</f>
        <v>0</v>
      </c>
      <c r="D94" s="9">
        <f>COUNTIFS(Table1[InjurySeverity],Summary!$L$89,Table1[BroadPhaseOfFlight],Summary!D$89,Details!$AH$2:$AH$38,Summary!$A94)</f>
        <v>0</v>
      </c>
      <c r="E94" s="9">
        <f>COUNTIFS(Table1[InjurySeverity],Summary!$L$89,Table1[BroadPhaseOfFlight],Summary!E$89,Details!$AH$2:$AH$38,Summary!$A94)</f>
        <v>0</v>
      </c>
      <c r="F94" s="9">
        <f>COUNTIFS(Table1[InjurySeverity],Summary!$L$89,Table1[BroadPhaseOfFlight],Summary!F$89,Details!$AH$2:$AH$38,Summary!$A94)</f>
        <v>0</v>
      </c>
      <c r="G94" s="9">
        <f>COUNTIFS(Table1[InjurySeverity],Summary!$L$89,Table1[BroadPhaseOfFlight],Summary!G$89,Details!$AH$2:$AH$38,Summary!$A94)</f>
        <v>0</v>
      </c>
      <c r="H94" s="6">
        <f>COUNTIFS(Table1[InjurySeverity],Summary!$L$89,Table1[BroadPhaseOfFlight],Summary!H$89,Details!$AH$2:$AH$38,Summary!$A94)</f>
        <v>1</v>
      </c>
      <c r="I94" s="9">
        <f>COUNTIFS(Table1[InjurySeverity],Summary!$L$89,Table1[BroadPhaseOfFlight],Summary!I$89,Details!$AH$2:$AH$38,Summary!$A94)</f>
        <v>0</v>
      </c>
      <c r="J94" s="9">
        <f>COUNTIFS(Table1[InjurySeverity],Summary!$L$89,Table1[BroadPhaseOfFlight],Summary!J$89,Details!$AH$2:$AH$38,Summary!$A94)</f>
        <v>0</v>
      </c>
      <c r="K94" s="6">
        <f t="shared" si="15"/>
        <v>1</v>
      </c>
    </row>
    <row r="95" spans="1:12" x14ac:dyDescent="0.25">
      <c r="A95" s="35" t="s">
        <v>338</v>
      </c>
      <c r="B95" s="9">
        <f>COUNTIFS(Table1[InjurySeverity],Summary!$L$89,Table1[BroadPhaseOfFlight],Summary!B$89,Details!$AH$2:$AH$38,Summary!$A95)</f>
        <v>0</v>
      </c>
      <c r="C95" s="9">
        <f>COUNTIFS(Table1[InjurySeverity],Summary!$L$89,Table1[BroadPhaseOfFlight],Summary!C$89,Details!$AH$2:$AH$38,Summary!$A95)</f>
        <v>0</v>
      </c>
      <c r="D95" s="9">
        <f>COUNTIFS(Table1[InjurySeverity],Summary!$L$89,Table1[BroadPhaseOfFlight],Summary!D$89,Details!$AH$2:$AH$38,Summary!$A95)</f>
        <v>0</v>
      </c>
      <c r="E95" s="9">
        <f>COUNTIFS(Table1[InjurySeverity],Summary!$L$89,Table1[BroadPhaseOfFlight],Summary!E$89,Details!$AH$2:$AH$38,Summary!$A95)</f>
        <v>0</v>
      </c>
      <c r="F95" s="9">
        <f>COUNTIFS(Table1[InjurySeverity],Summary!$L$89,Table1[BroadPhaseOfFlight],Summary!F$89,Details!$AH$2:$AH$38,Summary!$A95)</f>
        <v>0</v>
      </c>
      <c r="G95" s="9">
        <f>COUNTIFS(Table1[InjurySeverity],Summary!$L$89,Table1[BroadPhaseOfFlight],Summary!G$89,Details!$AH$2:$AH$38,Summary!$A95)</f>
        <v>0</v>
      </c>
      <c r="H95" s="9">
        <f>COUNTIFS(Table1[InjurySeverity],Summary!$L$89,Table1[BroadPhaseOfFlight],Summary!H$89,Details!$AH$2:$AH$38,Summary!$A95)</f>
        <v>0</v>
      </c>
      <c r="I95" s="6">
        <f>COUNTIFS(Table1[InjurySeverity],Summary!$L$89,Table1[BroadPhaseOfFlight],Summary!I$89,Details!$AH$2:$AH$38,Summary!$A95)</f>
        <v>1</v>
      </c>
      <c r="J95" s="9">
        <f>COUNTIFS(Table1[InjurySeverity],Summary!$L$89,Table1[BroadPhaseOfFlight],Summary!J$89,Details!$AH$2:$AH$38,Summary!$A95)</f>
        <v>0</v>
      </c>
      <c r="K95" s="6">
        <f t="shared" si="15"/>
        <v>1</v>
      </c>
    </row>
    <row r="96" spans="1:12" x14ac:dyDescent="0.25">
      <c r="A96" s="35" t="s">
        <v>340</v>
      </c>
      <c r="B96" s="9">
        <f>COUNTIFS(Table1[InjurySeverity],Summary!$L$89,Table1[BroadPhaseOfFlight],Summary!B$89,Details!$AH$2:$AH$38,Summary!$A96)</f>
        <v>0</v>
      </c>
      <c r="C96" s="9">
        <f>COUNTIFS(Table1[InjurySeverity],Summary!$L$89,Table1[BroadPhaseOfFlight],Summary!C$89,Details!$AH$2:$AH$38,Summary!$A96)</f>
        <v>0</v>
      </c>
      <c r="D96" s="9">
        <f>COUNTIFS(Table1[InjurySeverity],Summary!$L$89,Table1[BroadPhaseOfFlight],Summary!D$89,Details!$AH$2:$AH$38,Summary!$A96)</f>
        <v>0</v>
      </c>
      <c r="E96" s="9">
        <f>COUNTIFS(Table1[InjurySeverity],Summary!$L$89,Table1[BroadPhaseOfFlight],Summary!E$89,Details!$AH$2:$AH$38,Summary!$A96)</f>
        <v>0</v>
      </c>
      <c r="F96" s="9">
        <f>COUNTIFS(Table1[InjurySeverity],Summary!$L$89,Table1[BroadPhaseOfFlight],Summary!F$89,Details!$AH$2:$AH$38,Summary!$A96)</f>
        <v>0</v>
      </c>
      <c r="G96" s="9">
        <f>COUNTIFS(Table1[InjurySeverity],Summary!$L$89,Table1[BroadPhaseOfFlight],Summary!G$89,Details!$AH$2:$AH$38,Summary!$A96)</f>
        <v>0</v>
      </c>
      <c r="H96" s="9">
        <f>COUNTIFS(Table1[InjurySeverity],Summary!$L$89,Table1[BroadPhaseOfFlight],Summary!H$89,Details!$AH$2:$AH$38,Summary!$A96)</f>
        <v>0</v>
      </c>
      <c r="I96" s="6">
        <f>COUNTIFS(Table1[InjurySeverity],Summary!$L$89,Table1[BroadPhaseOfFlight],Summary!I$89,Details!$AH$2:$AH$38,Summary!$A96)</f>
        <v>1</v>
      </c>
      <c r="J96" s="9">
        <f>COUNTIFS(Table1[InjurySeverity],Summary!$L$89,Table1[BroadPhaseOfFlight],Summary!J$89,Details!$AH$2:$AH$38,Summary!$A96)</f>
        <v>0</v>
      </c>
      <c r="K96" s="6">
        <f t="shared" si="15"/>
        <v>1</v>
      </c>
    </row>
    <row r="97" spans="1:11" x14ac:dyDescent="0.25">
      <c r="A97" s="35" t="s">
        <v>328</v>
      </c>
      <c r="B97" s="6">
        <f>COUNTIFS(Table1[InjurySeverity],Summary!$L$89,Table1[BroadPhaseOfFlight],Summary!B$89,Details!$AH$2:$AH$38,Summary!$A97)</f>
        <v>1</v>
      </c>
      <c r="C97" s="6">
        <f>COUNTIFS(Table1[InjurySeverity],Summary!$L$89,Table1[BroadPhaseOfFlight],Summary!C$89,Details!$AH$2:$AH$38,Summary!$A97)</f>
        <v>2</v>
      </c>
      <c r="D97" s="9">
        <f>COUNTIFS(Table1[InjurySeverity],Summary!$L$89,Table1[BroadPhaseOfFlight],Summary!D$89,Details!$AH$2:$AH$38,Summary!$A97)</f>
        <v>0</v>
      </c>
      <c r="E97" s="9">
        <f>COUNTIFS(Table1[InjurySeverity],Summary!$L$89,Table1[BroadPhaseOfFlight],Summary!E$89,Details!$AH$2:$AH$38,Summary!$A97)</f>
        <v>0</v>
      </c>
      <c r="F97" s="9">
        <f>COUNTIFS(Table1[InjurySeverity],Summary!$L$89,Table1[BroadPhaseOfFlight],Summary!F$89,Details!$AH$2:$AH$38,Summary!$A97)</f>
        <v>0</v>
      </c>
      <c r="G97" s="9">
        <f>COUNTIFS(Table1[InjurySeverity],Summary!$L$89,Table1[BroadPhaseOfFlight],Summary!G$89,Details!$AH$2:$AH$38,Summary!$A97)</f>
        <v>0</v>
      </c>
      <c r="H97" s="6">
        <f>COUNTIFS(Table1[InjurySeverity],Summary!$L$89,Table1[BroadPhaseOfFlight],Summary!H$89,Details!$AH$2:$AH$38,Summary!$A97)</f>
        <v>5</v>
      </c>
      <c r="I97" s="6">
        <f>COUNTIFS(Table1[InjurySeverity],Summary!$L$89,Table1[BroadPhaseOfFlight],Summary!I$89,Details!$AH$2:$AH$38,Summary!$A97)</f>
        <v>1</v>
      </c>
      <c r="J97" s="9">
        <f>COUNTIFS(Table1[InjurySeverity],Summary!$L$89,Table1[BroadPhaseOfFlight],Summary!J$89,Details!$AH$2:$AH$38,Summary!$A97)</f>
        <v>0</v>
      </c>
      <c r="K97" s="6">
        <f t="shared" si="15"/>
        <v>9</v>
      </c>
    </row>
    <row r="98" spans="1:11" x14ac:dyDescent="0.25">
      <c r="A98" s="32" t="s">
        <v>337</v>
      </c>
      <c r="B98" s="9">
        <f>COUNTIFS(Table1[InjurySeverity],Summary!$L$89,Table1[BroadPhaseOfFlight],Summary!B$89,Details!$AH$2:$AH$38,Summary!$A98)</f>
        <v>0</v>
      </c>
      <c r="C98" s="9">
        <f>COUNTIFS(Table1[InjurySeverity],Summary!$L$89,Table1[BroadPhaseOfFlight],Summary!C$89,Details!$AH$2:$AH$38,Summary!$A98)</f>
        <v>0</v>
      </c>
      <c r="D98" s="9">
        <f>COUNTIFS(Table1[InjurySeverity],Summary!$L$89,Table1[BroadPhaseOfFlight],Summary!D$89,Details!$AH$2:$AH$38,Summary!$A98)</f>
        <v>0</v>
      </c>
      <c r="E98" s="9">
        <f>COUNTIFS(Table1[InjurySeverity],Summary!$L$89,Table1[BroadPhaseOfFlight],Summary!E$89,Details!$AH$2:$AH$38,Summary!$A98)</f>
        <v>0</v>
      </c>
      <c r="F98" s="9">
        <f>COUNTIFS(Table1[InjurySeverity],Summary!$L$89,Table1[BroadPhaseOfFlight],Summary!F$89,Details!$AH$2:$AH$38,Summary!$A98)</f>
        <v>0</v>
      </c>
      <c r="G98" s="9">
        <f>COUNTIFS(Table1[InjurySeverity],Summary!$L$89,Table1[BroadPhaseOfFlight],Summary!G$89,Details!$AH$2:$AH$38,Summary!$A98)</f>
        <v>0</v>
      </c>
      <c r="H98" s="9">
        <f>COUNTIFS(Table1[InjurySeverity],Summary!$L$89,Table1[BroadPhaseOfFlight],Summary!H$89,Details!$AH$2:$AH$38,Summary!$A98)</f>
        <v>0</v>
      </c>
      <c r="I98" s="9">
        <f>COUNTIFS(Table1[InjurySeverity],Summary!$L$89,Table1[BroadPhaseOfFlight],Summary!I$89,Details!$AH$2:$AH$38,Summary!$A98)</f>
        <v>0</v>
      </c>
      <c r="J98" s="9">
        <f>COUNTIFS(Table1[InjurySeverity],Summary!$L$89,Table1[BroadPhaseOfFlight],Summary!J$89,Details!$AH$2:$AH$38,Summary!$A98)</f>
        <v>0</v>
      </c>
      <c r="K98" s="6">
        <f t="shared" si="15"/>
        <v>0</v>
      </c>
    </row>
    <row r="99" spans="1:11" ht="15.75" thickBot="1" x14ac:dyDescent="0.3">
      <c r="A99" s="10" t="s">
        <v>322</v>
      </c>
      <c r="B99" s="10">
        <f>SUM(B90:B98)</f>
        <v>1</v>
      </c>
      <c r="C99" s="10">
        <f t="shared" ref="C99:K99" si="16">SUM(C90:C98)</f>
        <v>3</v>
      </c>
      <c r="D99" s="10">
        <f t="shared" si="16"/>
        <v>0</v>
      </c>
      <c r="E99" s="10">
        <f t="shared" si="16"/>
        <v>8</v>
      </c>
      <c r="F99" s="10">
        <f t="shared" si="16"/>
        <v>1</v>
      </c>
      <c r="G99" s="10">
        <f t="shared" si="16"/>
        <v>2</v>
      </c>
      <c r="H99" s="10">
        <f t="shared" si="16"/>
        <v>11</v>
      </c>
      <c r="I99" s="10">
        <f t="shared" si="16"/>
        <v>4</v>
      </c>
      <c r="J99" s="10">
        <f t="shared" si="16"/>
        <v>1</v>
      </c>
      <c r="K99" s="10">
        <f t="shared" si="16"/>
        <v>31</v>
      </c>
    </row>
    <row r="100" spans="1:11" ht="15.75" thickTop="1" x14ac:dyDescent="0.25"/>
    <row r="101" spans="1:11" ht="15.75" x14ac:dyDescent="0.25">
      <c r="A101" s="8" t="s">
        <v>12</v>
      </c>
      <c r="B101" s="8" t="s">
        <v>13</v>
      </c>
      <c r="C101" s="8" t="s">
        <v>312</v>
      </c>
      <c r="D101" s="8" t="s">
        <v>212</v>
      </c>
      <c r="E101" s="8" t="s">
        <v>322</v>
      </c>
    </row>
    <row r="102" spans="1:11" x14ac:dyDescent="0.25">
      <c r="A102" s="53" t="s">
        <v>388</v>
      </c>
      <c r="B102" s="33" t="s">
        <v>263</v>
      </c>
      <c r="C102" s="34">
        <f>COUNTIFS(Table1[InjurySeverity],Summary!C$101,Table1[Model],Summary!$B102)</f>
        <v>1</v>
      </c>
      <c r="D102" s="9">
        <f>COUNTIFS(Table1[InjurySeverity],Summary!D$101,Table1[Model],Summary!$B102)</f>
        <v>0</v>
      </c>
      <c r="E102" s="6">
        <f>SUM(C102:D102)</f>
        <v>1</v>
      </c>
      <c r="G102" s="32"/>
    </row>
    <row r="103" spans="1:11" x14ac:dyDescent="0.25">
      <c r="A103" s="32" t="s">
        <v>389</v>
      </c>
      <c r="B103" s="32" t="s">
        <v>266</v>
      </c>
      <c r="C103" s="9">
        <f>COUNTIFS(Table1[InjurySeverity],Summary!C$101,Table1[Model],Summary!$B103)</f>
        <v>0</v>
      </c>
      <c r="D103" s="9">
        <f>COUNTIFS(Table1[InjurySeverity],Summary!D$101,Table1[Model],Summary!$B103)</f>
        <v>1</v>
      </c>
      <c r="E103" s="6">
        <f t="shared" ref="E103:E117" si="17">SUM(C103:D103)</f>
        <v>1</v>
      </c>
      <c r="G103" s="32"/>
    </row>
    <row r="104" spans="1:11" x14ac:dyDescent="0.25">
      <c r="A104" s="32" t="s">
        <v>389</v>
      </c>
      <c r="B104" s="32" t="s">
        <v>259</v>
      </c>
      <c r="C104" s="9">
        <f>COUNTIFS(Table1[InjurySeverity],Summary!C$101,Table1[Model],Summary!$B104)</f>
        <v>0</v>
      </c>
      <c r="D104" s="9">
        <f>COUNTIFS(Table1[InjurySeverity],Summary!D$101,Table1[Model],Summary!$B104)</f>
        <v>3</v>
      </c>
      <c r="E104" s="6">
        <f t="shared" si="17"/>
        <v>3</v>
      </c>
      <c r="G104" s="32"/>
    </row>
    <row r="105" spans="1:11" x14ac:dyDescent="0.25">
      <c r="A105" s="53" t="s">
        <v>390</v>
      </c>
      <c r="B105" s="33" t="s">
        <v>317</v>
      </c>
      <c r="C105" s="34">
        <f>COUNTIFS(Table1[InjurySeverity],Summary!C$101,Table1[Model],Summary!$B105)</f>
        <v>1</v>
      </c>
      <c r="D105" s="9">
        <f>COUNTIFS(Table1[InjurySeverity],Summary!D$101,Table1[Model],Summary!$B105)</f>
        <v>3</v>
      </c>
      <c r="E105" s="6">
        <f t="shared" si="17"/>
        <v>4</v>
      </c>
      <c r="G105" s="32"/>
    </row>
    <row r="106" spans="1:11" x14ac:dyDescent="0.25">
      <c r="A106" s="32" t="s">
        <v>390</v>
      </c>
      <c r="B106" s="32" t="s">
        <v>315</v>
      </c>
      <c r="C106" s="9">
        <f>COUNTIFS(Table1[InjurySeverity],Summary!C$101,Table1[Model],Summary!$B106)</f>
        <v>0</v>
      </c>
      <c r="D106" s="9">
        <f>COUNTIFS(Table1[InjurySeverity],Summary!D$101,Table1[Model],Summary!$B106)</f>
        <v>6</v>
      </c>
      <c r="E106" s="6">
        <f t="shared" si="17"/>
        <v>6</v>
      </c>
      <c r="G106" s="32"/>
    </row>
    <row r="107" spans="1:11" x14ac:dyDescent="0.25">
      <c r="A107" s="53" t="s">
        <v>390</v>
      </c>
      <c r="B107" s="33" t="s">
        <v>313</v>
      </c>
      <c r="C107" s="34">
        <f>COUNTIFS(Table1[InjurySeverity],Summary!C$101,Table1[Model],Summary!$B107)</f>
        <v>1</v>
      </c>
      <c r="D107" s="9">
        <f>COUNTIFS(Table1[InjurySeverity],Summary!D$101,Table1[Model],Summary!$B107)</f>
        <v>1</v>
      </c>
      <c r="E107" s="6">
        <f t="shared" si="17"/>
        <v>2</v>
      </c>
      <c r="G107" s="32"/>
    </row>
    <row r="108" spans="1:11" x14ac:dyDescent="0.25">
      <c r="A108" s="32" t="s">
        <v>390</v>
      </c>
      <c r="B108" s="32" t="s">
        <v>258</v>
      </c>
      <c r="C108" s="9">
        <f>COUNTIFS(Table1[InjurySeverity],Summary!C$101,Table1[Model],Summary!$B108)</f>
        <v>0</v>
      </c>
      <c r="D108" s="9">
        <f>COUNTIFS(Table1[InjurySeverity],Summary!D$101,Table1[Model],Summary!$B108)</f>
        <v>1</v>
      </c>
      <c r="E108" s="6">
        <f t="shared" si="17"/>
        <v>1</v>
      </c>
      <c r="G108" s="32"/>
    </row>
    <row r="109" spans="1:11" x14ac:dyDescent="0.25">
      <c r="A109" s="32" t="s">
        <v>390</v>
      </c>
      <c r="B109" s="32" t="s">
        <v>314</v>
      </c>
      <c r="C109" s="9">
        <f>COUNTIFS(Table1[InjurySeverity],Summary!C$101,Table1[Model],Summary!$B109)</f>
        <v>0</v>
      </c>
      <c r="D109" s="9">
        <f>COUNTIFS(Table1[InjurySeverity],Summary!D$101,Table1[Model],Summary!$B109)</f>
        <v>1</v>
      </c>
      <c r="E109" s="6">
        <f t="shared" si="17"/>
        <v>1</v>
      </c>
      <c r="G109" s="32"/>
    </row>
    <row r="110" spans="1:11" x14ac:dyDescent="0.25">
      <c r="A110" s="32" t="s">
        <v>391</v>
      </c>
      <c r="B110" s="32" t="s">
        <v>265</v>
      </c>
      <c r="C110" s="9">
        <f>COUNTIFS(Table1[InjurySeverity],Summary!C$101,Table1[Model],Summary!$B110)</f>
        <v>0</v>
      </c>
      <c r="D110" s="9">
        <f>COUNTIFS(Table1[InjurySeverity],Summary!D$101,Table1[Model],Summary!$B110)</f>
        <v>1</v>
      </c>
      <c r="E110" s="6">
        <f t="shared" si="17"/>
        <v>1</v>
      </c>
      <c r="G110" s="32"/>
    </row>
    <row r="111" spans="1:11" x14ac:dyDescent="0.25">
      <c r="A111" s="32" t="s">
        <v>392</v>
      </c>
      <c r="B111" s="32" t="s">
        <v>261</v>
      </c>
      <c r="C111" s="9">
        <f>COUNTIFS(Table1[InjurySeverity],Summary!C$101,Table1[Model],Summary!$B111)</f>
        <v>0</v>
      </c>
      <c r="D111" s="9">
        <f>COUNTIFS(Table1[InjurySeverity],Summary!D$101,Table1[Model],Summary!$B111)</f>
        <v>1</v>
      </c>
      <c r="E111" s="6">
        <f t="shared" si="17"/>
        <v>1</v>
      </c>
      <c r="G111" s="32"/>
    </row>
    <row r="112" spans="1:11" x14ac:dyDescent="0.25">
      <c r="A112" s="32" t="s">
        <v>392</v>
      </c>
      <c r="B112" s="32" t="s">
        <v>316</v>
      </c>
      <c r="C112" s="9">
        <f>COUNTIFS(Table1[InjurySeverity],Summary!C$101,Table1[Model],Summary!$B112)</f>
        <v>0</v>
      </c>
      <c r="D112" s="9">
        <f>COUNTIFS(Table1[InjurySeverity],Summary!D$101,Table1[Model],Summary!$B112)</f>
        <v>1</v>
      </c>
      <c r="E112" s="6">
        <f t="shared" si="17"/>
        <v>1</v>
      </c>
      <c r="G112" s="32"/>
    </row>
    <row r="113" spans="1:7" x14ac:dyDescent="0.25">
      <c r="A113" s="32" t="s">
        <v>392</v>
      </c>
      <c r="B113" s="32" t="s">
        <v>264</v>
      </c>
      <c r="C113" s="9">
        <f>COUNTIFS(Table1[InjurySeverity],Summary!C$101,Table1[Model],Summary!$B113)</f>
        <v>0</v>
      </c>
      <c r="D113" s="9">
        <f>COUNTIFS(Table1[InjurySeverity],Summary!D$101,Table1[Model],Summary!$B113)</f>
        <v>1</v>
      </c>
      <c r="E113" s="6">
        <f t="shared" si="17"/>
        <v>1</v>
      </c>
      <c r="G113" s="32"/>
    </row>
    <row r="114" spans="1:7" x14ac:dyDescent="0.25">
      <c r="A114" s="53" t="s">
        <v>392</v>
      </c>
      <c r="B114" s="33" t="s">
        <v>262</v>
      </c>
      <c r="C114" s="34">
        <f>COUNTIFS(Table1[InjurySeverity],Summary!C$101,Table1[Model],Summary!$B114)</f>
        <v>1</v>
      </c>
      <c r="D114" s="9">
        <f>COUNTIFS(Table1[InjurySeverity],Summary!D$101,Table1[Model],Summary!$B114)</f>
        <v>5</v>
      </c>
      <c r="E114" s="6">
        <f t="shared" si="17"/>
        <v>6</v>
      </c>
      <c r="G114" s="32"/>
    </row>
    <row r="115" spans="1:7" x14ac:dyDescent="0.25">
      <c r="A115" s="32" t="s">
        <v>392</v>
      </c>
      <c r="B115" s="32" t="s">
        <v>318</v>
      </c>
      <c r="C115" s="9">
        <f>COUNTIFS(Table1[InjurySeverity],Summary!C$101,Table1[Model],Summary!$B115)</f>
        <v>0</v>
      </c>
      <c r="D115" s="9">
        <f>COUNTIFS(Table1[InjurySeverity],Summary!D$101,Table1[Model],Summary!$B115)</f>
        <v>1</v>
      </c>
      <c r="E115" s="6">
        <f t="shared" si="17"/>
        <v>1</v>
      </c>
      <c r="G115" s="32"/>
    </row>
    <row r="116" spans="1:7" x14ac:dyDescent="0.25">
      <c r="A116" s="53" t="s">
        <v>392</v>
      </c>
      <c r="B116" s="33" t="s">
        <v>260</v>
      </c>
      <c r="C116" s="34">
        <f>COUNTIFS(Table1[InjurySeverity],Summary!C$101,Table1[Model],Summary!$B116)</f>
        <v>1</v>
      </c>
      <c r="D116" s="9">
        <f>COUNTIFS(Table1[InjurySeverity],Summary!D$101,Table1[Model],Summary!$B116)</f>
        <v>4</v>
      </c>
      <c r="E116" s="6">
        <f t="shared" si="17"/>
        <v>5</v>
      </c>
      <c r="G116" s="32"/>
    </row>
    <row r="117" spans="1:7" x14ac:dyDescent="0.25">
      <c r="A117" s="53" t="s">
        <v>392</v>
      </c>
      <c r="B117" s="33" t="s">
        <v>257</v>
      </c>
      <c r="C117" s="34">
        <f>COUNTIFS(Table1[InjurySeverity],Summary!C$101,Table1[Model],Summary!$B117)</f>
        <v>1</v>
      </c>
      <c r="D117" s="9">
        <f>COUNTIFS(Table1[InjurySeverity],Summary!D$101,Table1[Model],Summary!$B117)</f>
        <v>1</v>
      </c>
      <c r="E117" s="6">
        <f t="shared" si="17"/>
        <v>2</v>
      </c>
      <c r="G117" s="32"/>
    </row>
    <row r="118" spans="1:7" ht="15.75" thickBot="1" x14ac:dyDescent="0.3">
      <c r="A118" s="40" t="s">
        <v>322</v>
      </c>
      <c r="B118" s="40"/>
      <c r="C118" s="10">
        <f>SUM(C102:C117)</f>
        <v>6</v>
      </c>
      <c r="D118" s="10">
        <f t="shared" ref="D118:E118" si="18">SUM(D102:D117)</f>
        <v>31</v>
      </c>
      <c r="E118" s="10">
        <f t="shared" si="18"/>
        <v>37</v>
      </c>
    </row>
    <row r="119" spans="1:7" ht="15.75" thickTop="1" x14ac:dyDescent="0.25"/>
  </sheetData>
  <sortState ref="A102:B138">
    <sortCondition ref="A102:A138"/>
    <sortCondition ref="B102:B138"/>
  </sortState>
  <mergeCells count="3">
    <mergeCell ref="A1:H1"/>
    <mergeCell ref="A16:K16"/>
    <mergeCell ref="A118:B118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opLeftCell="K20" workbookViewId="0">
      <selection activeCell="M2" sqref="M2:N38"/>
    </sheetView>
  </sheetViews>
  <sheetFormatPr defaultRowHeight="15" x14ac:dyDescent="0.25"/>
  <cols>
    <col min="1" max="1" width="15.28515625" bestFit="1" customWidth="1"/>
    <col min="2" max="2" width="19.28515625" bestFit="1" customWidth="1"/>
    <col min="3" max="3" width="18.42578125" bestFit="1" customWidth="1"/>
    <col min="4" max="4" width="12.42578125" bestFit="1" customWidth="1"/>
    <col min="5" max="5" width="23.140625" bestFit="1" customWidth="1"/>
    <col min="6" max="6" width="12.85546875" bestFit="1" customWidth="1"/>
    <col min="7" max="7" width="14.140625" bestFit="1" customWidth="1"/>
    <col min="8" max="8" width="27.7109375" bestFit="1" customWidth="1"/>
    <col min="9" max="9" width="15.85546875" bestFit="1" customWidth="1"/>
    <col min="10" max="10" width="17.140625" bestFit="1" customWidth="1"/>
    <col min="11" max="11" width="17.85546875" bestFit="1" customWidth="1"/>
    <col min="12" max="12" width="21.5703125" bestFit="1" customWidth="1"/>
    <col min="13" max="13" width="18.7109375" bestFit="1" customWidth="1"/>
    <col min="14" max="14" width="17.5703125" bestFit="1" customWidth="1"/>
    <col min="15" max="15" width="23.28515625" bestFit="1" customWidth="1"/>
    <col min="16" max="16" width="17.85546875" bestFit="1" customWidth="1"/>
    <col min="17" max="17" width="18.85546875" bestFit="1" customWidth="1"/>
    <col min="18" max="18" width="21.28515625" bestFit="1" customWidth="1"/>
    <col min="19" max="19" width="20.140625" bestFit="1" customWidth="1"/>
    <col min="20" max="20" width="16.85546875" bestFit="1" customWidth="1"/>
    <col min="21" max="21" width="20.140625" bestFit="1" customWidth="1"/>
    <col min="22" max="22" width="21.140625" bestFit="1" customWidth="1"/>
    <col min="23" max="23" width="14.85546875" bestFit="1" customWidth="1"/>
    <col min="24" max="24" width="17.5703125" bestFit="1" customWidth="1"/>
    <col min="34" max="34" width="18.7109375" bestFit="1" customWidth="1"/>
    <col min="36" max="36" width="10.7109375" bestFit="1" customWidth="1"/>
  </cols>
  <sheetData>
    <row r="1" spans="1:37" ht="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Z1" s="2" t="s">
        <v>312</v>
      </c>
      <c r="AA1" s="2" t="s">
        <v>319</v>
      </c>
      <c r="AB1" s="2" t="s">
        <v>320</v>
      </c>
      <c r="AC1" s="2" t="s">
        <v>321</v>
      </c>
      <c r="AD1" s="2" t="s">
        <v>322</v>
      </c>
      <c r="AF1" s="2" t="s">
        <v>323</v>
      </c>
      <c r="AG1" s="2" t="s">
        <v>324</v>
      </c>
      <c r="AH1" s="3" t="s">
        <v>281</v>
      </c>
      <c r="AI1" s="2" t="s">
        <v>325</v>
      </c>
      <c r="AJ1" s="2" t="s">
        <v>326</v>
      </c>
      <c r="AK1" s="3" t="s">
        <v>327</v>
      </c>
    </row>
    <row r="2" spans="1:37" x14ac:dyDescent="0.25">
      <c r="A2" s="1" t="s">
        <v>24</v>
      </c>
      <c r="B2" s="1" t="s">
        <v>61</v>
      </c>
      <c r="C2" s="1" t="s">
        <v>62</v>
      </c>
      <c r="D2" s="1" t="s">
        <v>99</v>
      </c>
      <c r="E2" s="1" t="s">
        <v>135</v>
      </c>
      <c r="F2" s="1" t="s">
        <v>165</v>
      </c>
      <c r="G2" s="1" t="s">
        <v>166</v>
      </c>
      <c r="H2" s="1" t="s">
        <v>188</v>
      </c>
      <c r="I2" s="1" t="s">
        <v>312</v>
      </c>
      <c r="J2" s="1" t="s">
        <v>213</v>
      </c>
      <c r="K2" s="1" t="s">
        <v>215</v>
      </c>
      <c r="L2" s="1" t="s">
        <v>216</v>
      </c>
      <c r="M2" s="1" t="s">
        <v>252</v>
      </c>
      <c r="N2" s="1" t="s">
        <v>257</v>
      </c>
      <c r="O2" s="1" t="s">
        <v>267</v>
      </c>
      <c r="P2" s="1" t="s">
        <v>268</v>
      </c>
      <c r="Q2" s="1" t="s">
        <v>269</v>
      </c>
      <c r="R2" s="1"/>
      <c r="S2" s="1"/>
      <c r="T2" s="1"/>
      <c r="U2" s="1" t="s">
        <v>271</v>
      </c>
      <c r="V2" s="1" t="s">
        <v>272</v>
      </c>
      <c r="W2" s="1" t="s">
        <v>280</v>
      </c>
      <c r="X2" s="1" t="s">
        <v>283</v>
      </c>
      <c r="Z2" s="2">
        <f>VALUE(Table1[[#This Row],[TotalFatalInjuries]])</f>
        <v>1</v>
      </c>
      <c r="AA2" s="2">
        <f>VALUE(Table1[[#This Row],[TotalSeriousInjuries]])</f>
        <v>0</v>
      </c>
      <c r="AB2" s="2">
        <f>VALUE(Table1[[#This Row],[TotalMinorInjuries]])</f>
        <v>0</v>
      </c>
      <c r="AC2" s="2">
        <f>VALUE(Table1[[#This Row],[TotalUninjured]])</f>
        <v>0</v>
      </c>
      <c r="AD2" s="2">
        <f>SUM(Z2:AC2)</f>
        <v>1</v>
      </c>
      <c r="AF2" s="2" t="str">
        <f>RIGHT(Table1[[#This Row],[Location]],2)</f>
        <v>FL</v>
      </c>
      <c r="AG2" s="2">
        <f>YEAR(Table1[[#This Row],[EventDate]])</f>
        <v>2014</v>
      </c>
      <c r="AH2" t="s">
        <v>328</v>
      </c>
      <c r="AI2" s="2"/>
      <c r="AJ2" s="2" t="s">
        <v>329</v>
      </c>
      <c r="AK2" s="2"/>
    </row>
    <row r="3" spans="1:37" x14ac:dyDescent="0.25">
      <c r="A3" s="1" t="s">
        <v>25</v>
      </c>
      <c r="B3" s="1" t="s">
        <v>61</v>
      </c>
      <c r="C3" s="1" t="s">
        <v>63</v>
      </c>
      <c r="D3" s="1" t="s">
        <v>100</v>
      </c>
      <c r="E3" s="1" t="s">
        <v>136</v>
      </c>
      <c r="F3" s="1" t="s">
        <v>165</v>
      </c>
      <c r="G3" s="1" t="s">
        <v>167</v>
      </c>
      <c r="H3" s="1" t="s">
        <v>189</v>
      </c>
      <c r="I3" s="1" t="s">
        <v>312</v>
      </c>
      <c r="J3" s="1" t="s">
        <v>214</v>
      </c>
      <c r="K3" s="1" t="s">
        <v>215</v>
      </c>
      <c r="L3" s="1" t="s">
        <v>217</v>
      </c>
      <c r="M3" s="1" t="s">
        <v>253</v>
      </c>
      <c r="N3" s="1" t="s">
        <v>313</v>
      </c>
      <c r="O3" s="1" t="s">
        <v>267</v>
      </c>
      <c r="P3" s="1" t="s">
        <v>268</v>
      </c>
      <c r="Q3" s="1" t="s">
        <v>270</v>
      </c>
      <c r="R3" s="1"/>
      <c r="S3" s="1"/>
      <c r="T3" s="1"/>
      <c r="U3" s="1" t="s">
        <v>271</v>
      </c>
      <c r="V3" s="1" t="s">
        <v>272</v>
      </c>
      <c r="W3" s="1" t="s">
        <v>280</v>
      </c>
      <c r="X3" s="1" t="s">
        <v>284</v>
      </c>
      <c r="Z3" s="2">
        <f>VALUE(Table1[[#This Row],[TotalFatalInjuries]])</f>
        <v>2</v>
      </c>
      <c r="AA3" s="2">
        <f>VALUE(Table1[[#This Row],[TotalSeriousInjuries]])</f>
        <v>0</v>
      </c>
      <c r="AB3" s="2">
        <f>VALUE(Table1[[#This Row],[TotalMinorInjuries]])</f>
        <v>0</v>
      </c>
      <c r="AC3" s="2">
        <f>VALUE(Table1[[#This Row],[TotalUninjured]])</f>
        <v>0</v>
      </c>
      <c r="AD3" s="2">
        <f t="shared" ref="AD3:AD38" si="0">SUM(Z3:AC3)</f>
        <v>2</v>
      </c>
      <c r="AF3" s="2" t="str">
        <f>RIGHT(Table1[[#This Row],[Location]],2)</f>
        <v>NY</v>
      </c>
      <c r="AG3" s="2">
        <f>YEAR(Table1[[#This Row],[EventDate]])</f>
        <v>2014</v>
      </c>
      <c r="AH3" t="s">
        <v>330</v>
      </c>
      <c r="AI3" s="2"/>
      <c r="AJ3" s="2" t="s">
        <v>329</v>
      </c>
      <c r="AK3" s="2"/>
    </row>
    <row r="4" spans="1:37" x14ac:dyDescent="0.25">
      <c r="A4" s="1" t="s">
        <v>26</v>
      </c>
      <c r="B4" s="1" t="s">
        <v>61</v>
      </c>
      <c r="C4" s="1" t="s">
        <v>64</v>
      </c>
      <c r="D4" s="1" t="s">
        <v>101</v>
      </c>
      <c r="E4" s="1" t="s">
        <v>137</v>
      </c>
      <c r="F4" s="1" t="s">
        <v>165</v>
      </c>
      <c r="G4" s="1"/>
      <c r="H4" s="1" t="s">
        <v>190</v>
      </c>
      <c r="I4" s="1" t="s">
        <v>212</v>
      </c>
      <c r="J4" s="1" t="s">
        <v>213</v>
      </c>
      <c r="K4" s="1" t="s">
        <v>215</v>
      </c>
      <c r="L4" s="1" t="s">
        <v>218</v>
      </c>
      <c r="M4" s="1" t="s">
        <v>253</v>
      </c>
      <c r="N4" s="1" t="s">
        <v>258</v>
      </c>
      <c r="O4" s="1" t="s">
        <v>267</v>
      </c>
      <c r="P4" s="1" t="s">
        <v>268</v>
      </c>
      <c r="Q4" s="1"/>
      <c r="R4" s="1"/>
      <c r="S4" s="1"/>
      <c r="T4" s="1" t="s">
        <v>269</v>
      </c>
      <c r="U4" s="1" t="s">
        <v>271</v>
      </c>
      <c r="V4" s="1" t="s">
        <v>272</v>
      </c>
      <c r="W4" s="1" t="s">
        <v>281</v>
      </c>
      <c r="X4" s="1" t="s">
        <v>285</v>
      </c>
      <c r="Z4" s="2">
        <f>VALUE(Table1[[#This Row],[TotalFatalInjuries]])</f>
        <v>0</v>
      </c>
      <c r="AA4" s="2">
        <f>VALUE(Table1[[#This Row],[TotalSeriousInjuries]])</f>
        <v>0</v>
      </c>
      <c r="AB4" s="2">
        <f>VALUE(Table1[[#This Row],[TotalMinorInjuries]])</f>
        <v>0</v>
      </c>
      <c r="AC4" s="2">
        <f>VALUE(Table1[[#This Row],[TotalUninjured]])</f>
        <v>1</v>
      </c>
      <c r="AD4" s="2">
        <f t="shared" si="0"/>
        <v>1</v>
      </c>
      <c r="AF4" s="2" t="str">
        <f>RIGHT(Table1[[#This Row],[Location]],2)</f>
        <v>TX</v>
      </c>
      <c r="AG4" s="2">
        <f>YEAR(Table1[[#This Row],[EventDate]])</f>
        <v>2014</v>
      </c>
      <c r="AH4" t="s">
        <v>328</v>
      </c>
      <c r="AI4" s="2">
        <v>67</v>
      </c>
      <c r="AJ4" s="2" t="s">
        <v>331</v>
      </c>
      <c r="AK4" s="2" t="s">
        <v>341</v>
      </c>
    </row>
    <row r="5" spans="1:37" x14ac:dyDescent="0.25">
      <c r="A5" s="1" t="s">
        <v>27</v>
      </c>
      <c r="B5" s="1" t="s">
        <v>61</v>
      </c>
      <c r="C5" s="1" t="s">
        <v>65</v>
      </c>
      <c r="D5" s="1" t="s">
        <v>102</v>
      </c>
      <c r="E5" s="1" t="s">
        <v>138</v>
      </c>
      <c r="F5" s="1" t="s">
        <v>165</v>
      </c>
      <c r="G5" s="1"/>
      <c r="H5" s="1" t="s">
        <v>190</v>
      </c>
      <c r="I5" s="1" t="s">
        <v>212</v>
      </c>
      <c r="J5" s="1" t="s">
        <v>214</v>
      </c>
      <c r="K5" s="1" t="s">
        <v>215</v>
      </c>
      <c r="L5" s="1" t="s">
        <v>219</v>
      </c>
      <c r="M5" s="1" t="s">
        <v>252</v>
      </c>
      <c r="N5" s="1" t="s">
        <v>260</v>
      </c>
      <c r="O5" s="1" t="s">
        <v>267</v>
      </c>
      <c r="P5" s="1" t="s">
        <v>268</v>
      </c>
      <c r="Q5" s="1"/>
      <c r="R5" s="1"/>
      <c r="S5" s="1"/>
      <c r="T5" s="1" t="s">
        <v>269</v>
      </c>
      <c r="U5" s="1" t="s">
        <v>271</v>
      </c>
      <c r="V5" s="1" t="s">
        <v>276</v>
      </c>
      <c r="W5" s="1" t="s">
        <v>280</v>
      </c>
      <c r="X5" s="1" t="s">
        <v>286</v>
      </c>
      <c r="Z5" s="2">
        <f>VALUE(Table1[[#This Row],[TotalFatalInjuries]])</f>
        <v>0</v>
      </c>
      <c r="AA5" s="2">
        <f>VALUE(Table1[[#This Row],[TotalSeriousInjuries]])</f>
        <v>0</v>
      </c>
      <c r="AB5" s="2">
        <f>VALUE(Table1[[#This Row],[TotalMinorInjuries]])</f>
        <v>0</v>
      </c>
      <c r="AC5" s="2">
        <f>VALUE(Table1[[#This Row],[TotalUninjured]])</f>
        <v>1</v>
      </c>
      <c r="AD5" s="2">
        <f t="shared" si="0"/>
        <v>1</v>
      </c>
      <c r="AF5" s="2" t="str">
        <f>RIGHT(Table1[[#This Row],[Location]],2)</f>
        <v>CO</v>
      </c>
      <c r="AG5" s="2">
        <f>YEAR(Table1[[#This Row],[EventDate]])</f>
        <v>2014</v>
      </c>
      <c r="AH5" t="s">
        <v>330</v>
      </c>
      <c r="AI5" s="2"/>
      <c r="AJ5" s="2" t="s">
        <v>329</v>
      </c>
      <c r="AK5" s="2"/>
    </row>
    <row r="6" spans="1:37" x14ac:dyDescent="0.25">
      <c r="A6" s="1" t="s">
        <v>28</v>
      </c>
      <c r="B6" s="1" t="s">
        <v>61</v>
      </c>
      <c r="C6" s="1" t="s">
        <v>66</v>
      </c>
      <c r="D6" s="1" t="s">
        <v>103</v>
      </c>
      <c r="E6" s="1" t="s">
        <v>139</v>
      </c>
      <c r="F6" s="1" t="s">
        <v>165</v>
      </c>
      <c r="G6" s="1" t="s">
        <v>168</v>
      </c>
      <c r="H6" s="1" t="s">
        <v>191</v>
      </c>
      <c r="I6" s="1" t="s">
        <v>212</v>
      </c>
      <c r="J6" s="1" t="s">
        <v>213</v>
      </c>
      <c r="K6" s="1" t="s">
        <v>215</v>
      </c>
      <c r="L6" s="1" t="s">
        <v>220</v>
      </c>
      <c r="M6" s="1" t="s">
        <v>252</v>
      </c>
      <c r="N6" s="1" t="s">
        <v>262</v>
      </c>
      <c r="O6" s="1" t="s">
        <v>267</v>
      </c>
      <c r="P6" s="1" t="s">
        <v>268</v>
      </c>
      <c r="Q6" s="1"/>
      <c r="R6" s="1"/>
      <c r="S6" s="1"/>
      <c r="T6" s="1" t="s">
        <v>269</v>
      </c>
      <c r="U6" s="1" t="s">
        <v>271</v>
      </c>
      <c r="V6" s="1" t="s">
        <v>273</v>
      </c>
      <c r="W6" s="1" t="s">
        <v>281</v>
      </c>
      <c r="X6" s="1" t="s">
        <v>102</v>
      </c>
      <c r="Z6" s="2">
        <f>VALUE(Table1[[#This Row],[TotalFatalInjuries]])</f>
        <v>0</v>
      </c>
      <c r="AA6" s="2">
        <f>VALUE(Table1[[#This Row],[TotalSeriousInjuries]])</f>
        <v>0</v>
      </c>
      <c r="AB6" s="2">
        <f>VALUE(Table1[[#This Row],[TotalMinorInjuries]])</f>
        <v>0</v>
      </c>
      <c r="AC6" s="2">
        <f>VALUE(Table1[[#This Row],[TotalUninjured]])</f>
        <v>1</v>
      </c>
      <c r="AD6" s="2">
        <f t="shared" si="0"/>
        <v>1</v>
      </c>
      <c r="AF6" s="2" t="str">
        <f>RIGHT(Table1[[#This Row],[Location]],2)</f>
        <v>ME</v>
      </c>
      <c r="AG6" s="2">
        <f>YEAR(Table1[[#This Row],[EventDate]])</f>
        <v>2014</v>
      </c>
      <c r="AH6" t="s">
        <v>328</v>
      </c>
      <c r="AI6" s="2">
        <v>58</v>
      </c>
      <c r="AJ6" s="2" t="s">
        <v>329</v>
      </c>
      <c r="AK6" s="2" t="s">
        <v>342</v>
      </c>
    </row>
    <row r="7" spans="1:37" x14ac:dyDescent="0.25">
      <c r="A7" s="1" t="s">
        <v>29</v>
      </c>
      <c r="B7" s="1" t="s">
        <v>61</v>
      </c>
      <c r="C7" s="1" t="s">
        <v>67</v>
      </c>
      <c r="D7" s="1" t="s">
        <v>104</v>
      </c>
      <c r="E7" s="1" t="s">
        <v>135</v>
      </c>
      <c r="F7" s="1" t="s">
        <v>165</v>
      </c>
      <c r="G7" s="1" t="s">
        <v>166</v>
      </c>
      <c r="H7" s="1" t="s">
        <v>192</v>
      </c>
      <c r="I7" s="1" t="s">
        <v>212</v>
      </c>
      <c r="J7" s="1" t="s">
        <v>213</v>
      </c>
      <c r="K7" s="1" t="s">
        <v>215</v>
      </c>
      <c r="L7" s="1" t="s">
        <v>221</v>
      </c>
      <c r="M7" s="1" t="s">
        <v>253</v>
      </c>
      <c r="N7" s="1" t="s">
        <v>314</v>
      </c>
      <c r="O7" s="1" t="s">
        <v>267</v>
      </c>
      <c r="P7" s="1" t="s">
        <v>268</v>
      </c>
      <c r="Q7" s="1"/>
      <c r="R7" s="1"/>
      <c r="S7" s="1"/>
      <c r="T7" s="1" t="s">
        <v>269</v>
      </c>
      <c r="U7" s="1" t="s">
        <v>271</v>
      </c>
      <c r="V7" s="1" t="s">
        <v>272</v>
      </c>
      <c r="W7" s="1" t="s">
        <v>280</v>
      </c>
      <c r="X7" s="1" t="s">
        <v>287</v>
      </c>
      <c r="Z7" s="2">
        <f>VALUE(Table1[[#This Row],[TotalFatalInjuries]])</f>
        <v>0</v>
      </c>
      <c r="AA7" s="2">
        <f>VALUE(Table1[[#This Row],[TotalSeriousInjuries]])</f>
        <v>0</v>
      </c>
      <c r="AB7" s="2">
        <f>VALUE(Table1[[#This Row],[TotalMinorInjuries]])</f>
        <v>0</v>
      </c>
      <c r="AC7" s="2">
        <f>VALUE(Table1[[#This Row],[TotalUninjured]])</f>
        <v>1</v>
      </c>
      <c r="AD7" s="2">
        <f t="shared" si="0"/>
        <v>1</v>
      </c>
      <c r="AF7" s="2" t="str">
        <f>RIGHT(Table1[[#This Row],[Location]],2)</f>
        <v>FL</v>
      </c>
      <c r="AG7" s="2">
        <f>YEAR(Table1[[#This Row],[EventDate]])</f>
        <v>2014</v>
      </c>
      <c r="AH7" t="s">
        <v>332</v>
      </c>
      <c r="AI7" s="2"/>
      <c r="AJ7" s="2" t="s">
        <v>333</v>
      </c>
      <c r="AK7" s="2"/>
    </row>
    <row r="8" spans="1:37" x14ac:dyDescent="0.25">
      <c r="A8" s="1" t="s">
        <v>30</v>
      </c>
      <c r="B8" s="1" t="s">
        <v>61</v>
      </c>
      <c r="C8" s="1" t="s">
        <v>68</v>
      </c>
      <c r="D8" s="1" t="s">
        <v>105</v>
      </c>
      <c r="E8" s="1" t="s">
        <v>140</v>
      </c>
      <c r="F8" s="1" t="s">
        <v>165</v>
      </c>
      <c r="G8" s="1" t="s">
        <v>169</v>
      </c>
      <c r="H8" s="1" t="s">
        <v>193</v>
      </c>
      <c r="I8" s="1" t="s">
        <v>212</v>
      </c>
      <c r="J8" s="1" t="s">
        <v>213</v>
      </c>
      <c r="K8" s="1" t="s">
        <v>215</v>
      </c>
      <c r="L8" s="1" t="s">
        <v>222</v>
      </c>
      <c r="M8" s="1" t="s">
        <v>252</v>
      </c>
      <c r="N8" s="1" t="s">
        <v>262</v>
      </c>
      <c r="O8" s="1" t="s">
        <v>267</v>
      </c>
      <c r="P8" s="1" t="s">
        <v>268</v>
      </c>
      <c r="Q8" s="1"/>
      <c r="R8" s="1"/>
      <c r="S8" s="1" t="s">
        <v>269</v>
      </c>
      <c r="T8" s="1" t="s">
        <v>269</v>
      </c>
      <c r="U8" s="1" t="s">
        <v>271</v>
      </c>
      <c r="V8" s="1" t="s">
        <v>274</v>
      </c>
      <c r="W8" s="1" t="s">
        <v>281</v>
      </c>
      <c r="X8" s="1" t="s">
        <v>288</v>
      </c>
      <c r="Z8" s="2">
        <f>VALUE(Table1[[#This Row],[TotalFatalInjuries]])</f>
        <v>0</v>
      </c>
      <c r="AA8" s="2">
        <f>VALUE(Table1[[#This Row],[TotalSeriousInjuries]])</f>
        <v>0</v>
      </c>
      <c r="AB8" s="2">
        <f>VALUE(Table1[[#This Row],[TotalMinorInjuries]])</f>
        <v>1</v>
      </c>
      <c r="AC8" s="2">
        <f>VALUE(Table1[[#This Row],[TotalUninjured]])</f>
        <v>1</v>
      </c>
      <c r="AD8" s="2">
        <f t="shared" si="0"/>
        <v>2</v>
      </c>
      <c r="AF8" s="2" t="str">
        <f>RIGHT(Table1[[#This Row],[Location]],2)</f>
        <v>PR</v>
      </c>
      <c r="AG8" s="2">
        <f>YEAR(Table1[[#This Row],[EventDate]])</f>
        <v>2014</v>
      </c>
      <c r="AH8" t="s">
        <v>328</v>
      </c>
      <c r="AI8" s="2"/>
      <c r="AJ8" s="2" t="s">
        <v>329</v>
      </c>
      <c r="AK8" s="2"/>
    </row>
    <row r="9" spans="1:37" x14ac:dyDescent="0.25">
      <c r="A9" s="1" t="s">
        <v>31</v>
      </c>
      <c r="B9" s="1" t="s">
        <v>61</v>
      </c>
      <c r="C9" s="1" t="s">
        <v>69</v>
      </c>
      <c r="D9" s="1" t="s">
        <v>106</v>
      </c>
      <c r="E9" s="1" t="s">
        <v>141</v>
      </c>
      <c r="F9" s="1" t="s">
        <v>165</v>
      </c>
      <c r="G9" s="1"/>
      <c r="H9" s="1" t="s">
        <v>190</v>
      </c>
      <c r="I9" s="1" t="s">
        <v>212</v>
      </c>
      <c r="J9" s="1" t="s">
        <v>213</v>
      </c>
      <c r="K9" s="1" t="s">
        <v>215</v>
      </c>
      <c r="L9" s="1" t="s">
        <v>223</v>
      </c>
      <c r="M9" s="1" t="s">
        <v>253</v>
      </c>
      <c r="N9" s="1" t="s">
        <v>315</v>
      </c>
      <c r="O9" s="1" t="s">
        <v>267</v>
      </c>
      <c r="P9" s="1" t="s">
        <v>268</v>
      </c>
      <c r="Q9" s="1"/>
      <c r="R9" s="1"/>
      <c r="S9" s="1" t="s">
        <v>270</v>
      </c>
      <c r="T9" s="1"/>
      <c r="U9" s="1" t="s">
        <v>271</v>
      </c>
      <c r="V9" s="1" t="s">
        <v>272</v>
      </c>
      <c r="W9" s="1" t="s">
        <v>282</v>
      </c>
      <c r="X9" s="1" t="s">
        <v>289</v>
      </c>
      <c r="Z9" s="2">
        <f>VALUE(Table1[[#This Row],[TotalFatalInjuries]])</f>
        <v>0</v>
      </c>
      <c r="AA9" s="2">
        <f>VALUE(Table1[[#This Row],[TotalSeriousInjuries]])</f>
        <v>0</v>
      </c>
      <c r="AB9" s="2">
        <f>VALUE(Table1[[#This Row],[TotalMinorInjuries]])</f>
        <v>2</v>
      </c>
      <c r="AC9" s="2">
        <f>VALUE(Table1[[#This Row],[TotalUninjured]])</f>
        <v>0</v>
      </c>
      <c r="AD9" s="2">
        <f t="shared" si="0"/>
        <v>2</v>
      </c>
      <c r="AF9" s="2" t="str">
        <f>RIGHT(Table1[[#This Row],[Location]],2)</f>
        <v>FL</v>
      </c>
      <c r="AG9" s="2">
        <f>YEAR(Table1[[#This Row],[EventDate]])</f>
        <v>2013</v>
      </c>
      <c r="AH9" t="s">
        <v>334</v>
      </c>
      <c r="AI9" s="2"/>
      <c r="AJ9" s="2" t="s">
        <v>333</v>
      </c>
      <c r="AK9" s="2"/>
    </row>
    <row r="10" spans="1:37" x14ac:dyDescent="0.25">
      <c r="A10" s="1" t="s">
        <v>32</v>
      </c>
      <c r="B10" s="1" t="s">
        <v>61</v>
      </c>
      <c r="C10" s="1" t="s">
        <v>70</v>
      </c>
      <c r="D10" s="1" t="s">
        <v>107</v>
      </c>
      <c r="E10" s="1" t="s">
        <v>142</v>
      </c>
      <c r="F10" s="1" t="s">
        <v>165</v>
      </c>
      <c r="G10" s="1"/>
      <c r="H10" s="1" t="s">
        <v>190</v>
      </c>
      <c r="I10" s="1" t="s">
        <v>212</v>
      </c>
      <c r="J10" s="1" t="s">
        <v>213</v>
      </c>
      <c r="K10" s="1" t="s">
        <v>215</v>
      </c>
      <c r="L10" s="1" t="s">
        <v>224</v>
      </c>
      <c r="M10" s="1" t="s">
        <v>252</v>
      </c>
      <c r="N10" s="1" t="s">
        <v>316</v>
      </c>
      <c r="O10" s="1" t="s">
        <v>267</v>
      </c>
      <c r="P10" s="1" t="s">
        <v>268</v>
      </c>
      <c r="Q10" s="1"/>
      <c r="R10" s="1"/>
      <c r="S10" s="1" t="s">
        <v>269</v>
      </c>
      <c r="T10" s="1"/>
      <c r="U10" s="1" t="s">
        <v>271</v>
      </c>
      <c r="V10" s="1" t="s">
        <v>274</v>
      </c>
      <c r="W10" s="1" t="s">
        <v>281</v>
      </c>
      <c r="X10" s="1" t="s">
        <v>290</v>
      </c>
      <c r="Z10" s="2">
        <f>VALUE(Table1[[#This Row],[TotalFatalInjuries]])</f>
        <v>0</v>
      </c>
      <c r="AA10" s="2">
        <f>VALUE(Table1[[#This Row],[TotalSeriousInjuries]])</f>
        <v>0</v>
      </c>
      <c r="AB10" s="2">
        <f>VALUE(Table1[[#This Row],[TotalMinorInjuries]])</f>
        <v>1</v>
      </c>
      <c r="AC10" s="2">
        <f>VALUE(Table1[[#This Row],[TotalUninjured]])</f>
        <v>0</v>
      </c>
      <c r="AD10" s="2">
        <f t="shared" si="0"/>
        <v>1</v>
      </c>
      <c r="AF10" s="2" t="str">
        <f>RIGHT(Table1[[#This Row],[Location]],2)</f>
        <v>CA</v>
      </c>
      <c r="AG10" s="2">
        <f>YEAR(Table1[[#This Row],[EventDate]])</f>
        <v>2013</v>
      </c>
      <c r="AH10" t="s">
        <v>335</v>
      </c>
      <c r="AI10" s="2">
        <v>29</v>
      </c>
      <c r="AJ10" s="2" t="s">
        <v>329</v>
      </c>
      <c r="AK10" s="2" t="s">
        <v>343</v>
      </c>
    </row>
    <row r="11" spans="1:37" x14ac:dyDescent="0.25">
      <c r="A11" s="1" t="s">
        <v>33</v>
      </c>
      <c r="B11" s="1" t="s">
        <v>61</v>
      </c>
      <c r="C11" s="1" t="s">
        <v>71</v>
      </c>
      <c r="D11" s="1" t="s">
        <v>108</v>
      </c>
      <c r="E11" s="1" t="s">
        <v>143</v>
      </c>
      <c r="F11" s="1" t="s">
        <v>165</v>
      </c>
      <c r="G11" s="1" t="s">
        <v>170</v>
      </c>
      <c r="H11" s="1" t="s">
        <v>194</v>
      </c>
      <c r="I11" s="1" t="s">
        <v>212</v>
      </c>
      <c r="J11" s="1" t="s">
        <v>213</v>
      </c>
      <c r="K11" s="1" t="s">
        <v>215</v>
      </c>
      <c r="L11" s="1" t="s">
        <v>225</v>
      </c>
      <c r="M11" s="1" t="s">
        <v>253</v>
      </c>
      <c r="N11" s="1" t="s">
        <v>315</v>
      </c>
      <c r="O11" s="1" t="s">
        <v>267</v>
      </c>
      <c r="P11" s="1" t="s">
        <v>268</v>
      </c>
      <c r="Q11" s="1"/>
      <c r="R11" s="1"/>
      <c r="S11" s="1" t="s">
        <v>269</v>
      </c>
      <c r="T11" s="1"/>
      <c r="U11" s="1" t="s">
        <v>271</v>
      </c>
      <c r="V11" s="1" t="s">
        <v>275</v>
      </c>
      <c r="W11" s="1" t="s">
        <v>281</v>
      </c>
      <c r="X11" s="1" t="s">
        <v>290</v>
      </c>
      <c r="Z11" s="2">
        <f>VALUE(Table1[[#This Row],[TotalFatalInjuries]])</f>
        <v>0</v>
      </c>
      <c r="AA11" s="2">
        <f>VALUE(Table1[[#This Row],[TotalSeriousInjuries]])</f>
        <v>0</v>
      </c>
      <c r="AB11" s="2">
        <f>VALUE(Table1[[#This Row],[TotalMinorInjuries]])</f>
        <v>1</v>
      </c>
      <c r="AC11" s="2">
        <f>VALUE(Table1[[#This Row],[TotalUninjured]])</f>
        <v>0</v>
      </c>
      <c r="AD11" s="2">
        <f t="shared" si="0"/>
        <v>1</v>
      </c>
      <c r="AF11" s="2" t="str">
        <f>RIGHT(Table1[[#This Row],[Location]],2)</f>
        <v>NJ</v>
      </c>
      <c r="AG11" s="2">
        <f>YEAR(Table1[[#This Row],[EventDate]])</f>
        <v>2013</v>
      </c>
      <c r="AH11" t="s">
        <v>330</v>
      </c>
      <c r="AI11" s="2">
        <v>28</v>
      </c>
      <c r="AJ11" s="2" t="s">
        <v>329</v>
      </c>
      <c r="AK11" s="2" t="s">
        <v>343</v>
      </c>
    </row>
    <row r="12" spans="1:37" x14ac:dyDescent="0.25">
      <c r="A12" s="1" t="s">
        <v>34</v>
      </c>
      <c r="B12" s="1" t="s">
        <v>61</v>
      </c>
      <c r="C12" s="1" t="s">
        <v>72</v>
      </c>
      <c r="D12" s="1" t="s">
        <v>109</v>
      </c>
      <c r="E12" s="1" t="s">
        <v>144</v>
      </c>
      <c r="F12" s="1" t="s">
        <v>165</v>
      </c>
      <c r="G12" s="1" t="s">
        <v>171</v>
      </c>
      <c r="H12" s="1" t="s">
        <v>195</v>
      </c>
      <c r="I12" s="1" t="s">
        <v>212</v>
      </c>
      <c r="J12" s="1" t="s">
        <v>213</v>
      </c>
      <c r="K12" s="1" t="s">
        <v>215</v>
      </c>
      <c r="L12" s="1" t="s">
        <v>226</v>
      </c>
      <c r="M12" s="1" t="s">
        <v>254</v>
      </c>
      <c r="N12" s="1" t="s">
        <v>259</v>
      </c>
      <c r="O12" s="1" t="s">
        <v>267</v>
      </c>
      <c r="P12" s="1" t="s">
        <v>268</v>
      </c>
      <c r="Q12" s="1"/>
      <c r="R12" s="1"/>
      <c r="S12" s="1" t="s">
        <v>269</v>
      </c>
      <c r="T12" s="1"/>
      <c r="U12" s="1" t="s">
        <v>271</v>
      </c>
      <c r="V12" s="1" t="s">
        <v>275</v>
      </c>
      <c r="W12" s="1" t="s">
        <v>281</v>
      </c>
      <c r="X12" s="1" t="s">
        <v>291</v>
      </c>
      <c r="Z12" s="2">
        <f>VALUE(Table1[[#This Row],[TotalFatalInjuries]])</f>
        <v>0</v>
      </c>
      <c r="AA12" s="2">
        <f>VALUE(Table1[[#This Row],[TotalSeriousInjuries]])</f>
        <v>0</v>
      </c>
      <c r="AB12" s="2">
        <f>VALUE(Table1[[#This Row],[TotalMinorInjuries]])</f>
        <v>1</v>
      </c>
      <c r="AC12" s="2">
        <f>VALUE(Table1[[#This Row],[TotalUninjured]])</f>
        <v>0</v>
      </c>
      <c r="AD12" s="2">
        <f t="shared" si="0"/>
        <v>1</v>
      </c>
      <c r="AF12" s="2" t="str">
        <f>RIGHT(Table1[[#This Row],[Location]],2)</f>
        <v>CA</v>
      </c>
      <c r="AG12" s="2">
        <f>YEAR(Table1[[#This Row],[EventDate]])</f>
        <v>2013</v>
      </c>
      <c r="AH12" t="s">
        <v>328</v>
      </c>
      <c r="AI12" s="2">
        <v>45</v>
      </c>
      <c r="AJ12" s="2" t="s">
        <v>329</v>
      </c>
      <c r="AK12" s="2" t="s">
        <v>344</v>
      </c>
    </row>
    <row r="13" spans="1:37" x14ac:dyDescent="0.25">
      <c r="A13" s="1" t="s">
        <v>35</v>
      </c>
      <c r="B13" s="1" t="s">
        <v>61</v>
      </c>
      <c r="C13" s="1" t="s">
        <v>73</v>
      </c>
      <c r="D13" s="1" t="s">
        <v>110</v>
      </c>
      <c r="E13" s="1" t="s">
        <v>145</v>
      </c>
      <c r="F13" s="1" t="s">
        <v>165</v>
      </c>
      <c r="G13" s="1" t="s">
        <v>172</v>
      </c>
      <c r="H13" s="1" t="s">
        <v>196</v>
      </c>
      <c r="I13" s="1" t="s">
        <v>212</v>
      </c>
      <c r="J13" s="1" t="s">
        <v>213</v>
      </c>
      <c r="K13" s="1" t="s">
        <v>215</v>
      </c>
      <c r="L13" s="1" t="s">
        <v>227</v>
      </c>
      <c r="M13" s="1" t="s">
        <v>253</v>
      </c>
      <c r="N13" s="1" t="s">
        <v>315</v>
      </c>
      <c r="O13" s="1" t="s">
        <v>267</v>
      </c>
      <c r="P13" s="1" t="s">
        <v>268</v>
      </c>
      <c r="Q13" s="1"/>
      <c r="R13" s="1"/>
      <c r="S13" s="1" t="s">
        <v>269</v>
      </c>
      <c r="T13" s="1"/>
      <c r="U13" s="1" t="s">
        <v>271</v>
      </c>
      <c r="V13" s="1" t="s">
        <v>272</v>
      </c>
      <c r="W13" s="1" t="s">
        <v>281</v>
      </c>
      <c r="X13" s="1" t="s">
        <v>292</v>
      </c>
      <c r="Z13" s="2">
        <f>VALUE(Table1[[#This Row],[TotalFatalInjuries]])</f>
        <v>0</v>
      </c>
      <c r="AA13" s="2">
        <f>VALUE(Table1[[#This Row],[TotalSeriousInjuries]])</f>
        <v>0</v>
      </c>
      <c r="AB13" s="2">
        <f>VALUE(Table1[[#This Row],[TotalMinorInjuries]])</f>
        <v>1</v>
      </c>
      <c r="AC13" s="2">
        <f>VALUE(Table1[[#This Row],[TotalUninjured]])</f>
        <v>0</v>
      </c>
      <c r="AD13" s="2">
        <f t="shared" si="0"/>
        <v>1</v>
      </c>
      <c r="AF13" s="2" t="str">
        <f>RIGHT(Table1[[#This Row],[Location]],2)</f>
        <v>LA</v>
      </c>
      <c r="AG13" s="2">
        <f>YEAR(Table1[[#This Row],[EventDate]])</f>
        <v>2013</v>
      </c>
      <c r="AH13" t="s">
        <v>328</v>
      </c>
      <c r="AI13" s="2">
        <v>50</v>
      </c>
      <c r="AJ13" s="2" t="s">
        <v>329</v>
      </c>
      <c r="AK13" s="2" t="s">
        <v>345</v>
      </c>
    </row>
    <row r="14" spans="1:37" x14ac:dyDescent="0.25">
      <c r="A14" s="1" t="s">
        <v>36</v>
      </c>
      <c r="B14" s="1" t="s">
        <v>61</v>
      </c>
      <c r="C14" s="1" t="s">
        <v>74</v>
      </c>
      <c r="D14" s="1" t="s">
        <v>111</v>
      </c>
      <c r="E14" s="1" t="s">
        <v>146</v>
      </c>
      <c r="F14" s="1" t="s">
        <v>165</v>
      </c>
      <c r="G14" s="1" t="s">
        <v>173</v>
      </c>
      <c r="H14" s="1" t="s">
        <v>197</v>
      </c>
      <c r="I14" s="1" t="s">
        <v>212</v>
      </c>
      <c r="J14" s="1" t="s">
        <v>213</v>
      </c>
      <c r="K14" s="1" t="s">
        <v>215</v>
      </c>
      <c r="L14" s="1" t="s">
        <v>228</v>
      </c>
      <c r="M14" s="1" t="s">
        <v>253</v>
      </c>
      <c r="N14" s="1" t="s">
        <v>315</v>
      </c>
      <c r="O14" s="1" t="s">
        <v>267</v>
      </c>
      <c r="P14" s="1" t="s">
        <v>268</v>
      </c>
      <c r="Q14" s="1"/>
      <c r="R14" s="1"/>
      <c r="S14" s="1"/>
      <c r="T14" s="1" t="s">
        <v>269</v>
      </c>
      <c r="U14" s="1" t="s">
        <v>271</v>
      </c>
      <c r="V14" s="1" t="s">
        <v>272</v>
      </c>
      <c r="W14" s="1" t="s">
        <v>281</v>
      </c>
      <c r="X14" s="1" t="s">
        <v>293</v>
      </c>
      <c r="Z14" s="2">
        <f>VALUE(Table1[[#This Row],[TotalFatalInjuries]])</f>
        <v>0</v>
      </c>
      <c r="AA14" s="2">
        <f>VALUE(Table1[[#This Row],[TotalSeriousInjuries]])</f>
        <v>0</v>
      </c>
      <c r="AB14" s="2">
        <f>VALUE(Table1[[#This Row],[TotalMinorInjuries]])</f>
        <v>0</v>
      </c>
      <c r="AC14" s="2">
        <f>VALUE(Table1[[#This Row],[TotalUninjured]])</f>
        <v>1</v>
      </c>
      <c r="AD14" s="2">
        <f t="shared" si="0"/>
        <v>1</v>
      </c>
      <c r="AF14" s="2" t="str">
        <f>RIGHT(Table1[[#This Row],[Location]],2)</f>
        <v>LA</v>
      </c>
      <c r="AG14" s="2">
        <f>YEAR(Table1[[#This Row],[EventDate]])</f>
        <v>2013</v>
      </c>
      <c r="AH14" t="s">
        <v>328</v>
      </c>
      <c r="AI14" s="2">
        <v>50</v>
      </c>
      <c r="AJ14" s="2" t="s">
        <v>329</v>
      </c>
      <c r="AK14" s="2" t="s">
        <v>345</v>
      </c>
    </row>
    <row r="15" spans="1:37" x14ac:dyDescent="0.25">
      <c r="A15" s="1" t="s">
        <v>37</v>
      </c>
      <c r="B15" s="1" t="s">
        <v>61</v>
      </c>
      <c r="C15" s="1" t="s">
        <v>75</v>
      </c>
      <c r="D15" s="1" t="s">
        <v>112</v>
      </c>
      <c r="E15" s="1" t="s">
        <v>147</v>
      </c>
      <c r="F15" s="1" t="s">
        <v>165</v>
      </c>
      <c r="G15" s="1"/>
      <c r="H15" s="1" t="s">
        <v>190</v>
      </c>
      <c r="I15" s="1" t="s">
        <v>212</v>
      </c>
      <c r="J15" s="1" t="s">
        <v>213</v>
      </c>
      <c r="K15" s="1" t="s">
        <v>215</v>
      </c>
      <c r="L15" s="1" t="s">
        <v>229</v>
      </c>
      <c r="M15" s="1" t="s">
        <v>252</v>
      </c>
      <c r="N15" s="1" t="s">
        <v>260</v>
      </c>
      <c r="O15" s="1" t="s">
        <v>267</v>
      </c>
      <c r="P15" s="1" t="s">
        <v>268</v>
      </c>
      <c r="Q15" s="1"/>
      <c r="R15" s="1"/>
      <c r="S15" s="1" t="s">
        <v>269</v>
      </c>
      <c r="T15" s="1"/>
      <c r="U15" s="1" t="s">
        <v>271</v>
      </c>
      <c r="V15" s="1" t="s">
        <v>276</v>
      </c>
      <c r="W15" s="1" t="s">
        <v>281</v>
      </c>
      <c r="X15" s="1" t="s">
        <v>294</v>
      </c>
      <c r="Z15" s="2">
        <f>VALUE(Table1[[#This Row],[TotalFatalInjuries]])</f>
        <v>0</v>
      </c>
      <c r="AA15" s="2">
        <f>VALUE(Table1[[#This Row],[TotalSeriousInjuries]])</f>
        <v>0</v>
      </c>
      <c r="AB15" s="2">
        <f>VALUE(Table1[[#This Row],[TotalMinorInjuries]])</f>
        <v>1</v>
      </c>
      <c r="AC15" s="2">
        <f>VALUE(Table1[[#This Row],[TotalUninjured]])</f>
        <v>0</v>
      </c>
      <c r="AD15" s="2">
        <f t="shared" si="0"/>
        <v>1</v>
      </c>
      <c r="AF15" s="2" t="str">
        <f>RIGHT(Table1[[#This Row],[Location]],2)</f>
        <v>FL</v>
      </c>
      <c r="AG15" s="2">
        <f>YEAR(Table1[[#This Row],[EventDate]])</f>
        <v>2013</v>
      </c>
      <c r="AH15" t="s">
        <v>335</v>
      </c>
      <c r="AI15" s="2">
        <v>60</v>
      </c>
      <c r="AJ15" s="2" t="s">
        <v>331</v>
      </c>
      <c r="AK15" s="2" t="s">
        <v>342</v>
      </c>
    </row>
    <row r="16" spans="1:37" x14ac:dyDescent="0.25">
      <c r="A16" s="1" t="s">
        <v>38</v>
      </c>
      <c r="B16" s="1" t="s">
        <v>61</v>
      </c>
      <c r="C16" s="1" t="s">
        <v>76</v>
      </c>
      <c r="D16" s="1" t="s">
        <v>113</v>
      </c>
      <c r="E16" s="1" t="s">
        <v>148</v>
      </c>
      <c r="F16" s="1" t="s">
        <v>165</v>
      </c>
      <c r="G16" s="1" t="s">
        <v>174</v>
      </c>
      <c r="H16" s="1" t="s">
        <v>198</v>
      </c>
      <c r="I16" s="1" t="s">
        <v>212</v>
      </c>
      <c r="J16" s="1" t="s">
        <v>213</v>
      </c>
      <c r="K16" s="1" t="s">
        <v>215</v>
      </c>
      <c r="L16" s="1" t="s">
        <v>230</v>
      </c>
      <c r="M16" s="1" t="s">
        <v>252</v>
      </c>
      <c r="N16" s="1" t="s">
        <v>261</v>
      </c>
      <c r="O16" s="1" t="s">
        <v>267</v>
      </c>
      <c r="P16" s="1" t="s">
        <v>268</v>
      </c>
      <c r="Q16" s="1"/>
      <c r="R16" s="1"/>
      <c r="S16" s="1"/>
      <c r="T16" s="1" t="s">
        <v>269</v>
      </c>
      <c r="U16" s="1" t="s">
        <v>271</v>
      </c>
      <c r="V16" s="1" t="s">
        <v>278</v>
      </c>
      <c r="W16" s="1" t="s">
        <v>281</v>
      </c>
      <c r="X16" s="1" t="s">
        <v>295</v>
      </c>
      <c r="Z16" s="2">
        <f>VALUE(Table1[[#This Row],[TotalFatalInjuries]])</f>
        <v>0</v>
      </c>
      <c r="AA16" s="2">
        <f>VALUE(Table1[[#This Row],[TotalSeriousInjuries]])</f>
        <v>0</v>
      </c>
      <c r="AB16" s="2">
        <f>VALUE(Table1[[#This Row],[TotalMinorInjuries]])</f>
        <v>0</v>
      </c>
      <c r="AC16" s="2">
        <f>VALUE(Table1[[#This Row],[TotalUninjured]])</f>
        <v>1</v>
      </c>
      <c r="AD16" s="2">
        <f t="shared" si="0"/>
        <v>1</v>
      </c>
      <c r="AF16" s="2" t="str">
        <f>RIGHT(Table1[[#This Row],[Location]],2)</f>
        <v>NJ</v>
      </c>
      <c r="AG16" s="2">
        <f>YEAR(Table1[[#This Row],[EventDate]])</f>
        <v>2012</v>
      </c>
      <c r="AH16" t="s">
        <v>336</v>
      </c>
      <c r="AI16" s="2">
        <v>23</v>
      </c>
      <c r="AJ16" s="2" t="s">
        <v>333</v>
      </c>
      <c r="AK16" s="2" t="s">
        <v>346</v>
      </c>
    </row>
    <row r="17" spans="1:37" x14ac:dyDescent="0.25">
      <c r="A17" s="1" t="s">
        <v>39</v>
      </c>
      <c r="B17" s="1" t="s">
        <v>61</v>
      </c>
      <c r="C17" s="1" t="s">
        <v>77</v>
      </c>
      <c r="D17" s="1" t="s">
        <v>114</v>
      </c>
      <c r="E17" s="1" t="s">
        <v>149</v>
      </c>
      <c r="F17" s="1" t="s">
        <v>165</v>
      </c>
      <c r="G17" s="1"/>
      <c r="H17" s="1"/>
      <c r="I17" s="1" t="s">
        <v>212</v>
      </c>
      <c r="J17" s="1" t="s">
        <v>213</v>
      </c>
      <c r="K17" s="1" t="s">
        <v>215</v>
      </c>
      <c r="L17" s="1" t="s">
        <v>231</v>
      </c>
      <c r="M17" s="1" t="s">
        <v>252</v>
      </c>
      <c r="N17" s="1" t="s">
        <v>260</v>
      </c>
      <c r="O17" s="1" t="s">
        <v>267</v>
      </c>
      <c r="P17" s="1" t="s">
        <v>268</v>
      </c>
      <c r="Q17" s="1"/>
      <c r="R17" s="1"/>
      <c r="S17" s="1" t="s">
        <v>269</v>
      </c>
      <c r="T17" s="1"/>
      <c r="U17" s="1" t="s">
        <v>271</v>
      </c>
      <c r="V17" s="1" t="s">
        <v>276</v>
      </c>
      <c r="W17" s="1" t="s">
        <v>281</v>
      </c>
      <c r="X17" s="1" t="s">
        <v>293</v>
      </c>
      <c r="Z17" s="2">
        <f>VALUE(Table1[[#This Row],[TotalFatalInjuries]])</f>
        <v>0</v>
      </c>
      <c r="AA17" s="2">
        <f>VALUE(Table1[[#This Row],[TotalSeriousInjuries]])</f>
        <v>0</v>
      </c>
      <c r="AB17" s="2">
        <f>VALUE(Table1[[#This Row],[TotalMinorInjuries]])</f>
        <v>1</v>
      </c>
      <c r="AC17" s="2">
        <f>VALUE(Table1[[#This Row],[TotalUninjured]])</f>
        <v>0</v>
      </c>
      <c r="AD17" s="2">
        <f t="shared" si="0"/>
        <v>1</v>
      </c>
      <c r="AF17" s="2" t="str">
        <f>RIGHT(Table1[[#This Row],[Location]],2)</f>
        <v>RI</v>
      </c>
      <c r="AG17" s="2">
        <f>YEAR(Table1[[#This Row],[EventDate]])</f>
        <v>2012</v>
      </c>
      <c r="AH17" t="s">
        <v>335</v>
      </c>
      <c r="AI17" s="2">
        <v>41</v>
      </c>
      <c r="AJ17" s="2" t="s">
        <v>331</v>
      </c>
      <c r="AK17" s="2" t="s">
        <v>344</v>
      </c>
    </row>
    <row r="18" spans="1:37" x14ac:dyDescent="0.25">
      <c r="A18" s="1" t="s">
        <v>40</v>
      </c>
      <c r="B18" s="1" t="s">
        <v>61</v>
      </c>
      <c r="C18" s="1" t="s">
        <v>78</v>
      </c>
      <c r="D18" s="1" t="s">
        <v>115</v>
      </c>
      <c r="E18" s="1" t="s">
        <v>150</v>
      </c>
      <c r="F18" s="1" t="s">
        <v>165</v>
      </c>
      <c r="G18" s="1" t="s">
        <v>175</v>
      </c>
      <c r="H18" s="1" t="s">
        <v>199</v>
      </c>
      <c r="I18" s="1" t="s">
        <v>312</v>
      </c>
      <c r="J18" s="1" t="s">
        <v>213</v>
      </c>
      <c r="K18" s="1" t="s">
        <v>215</v>
      </c>
      <c r="L18" s="1" t="s">
        <v>232</v>
      </c>
      <c r="M18" s="1" t="s">
        <v>252</v>
      </c>
      <c r="N18" s="1" t="s">
        <v>262</v>
      </c>
      <c r="O18" s="1" t="s">
        <v>267</v>
      </c>
      <c r="P18" s="1" t="s">
        <v>268</v>
      </c>
      <c r="Q18" s="1" t="s">
        <v>269</v>
      </c>
      <c r="R18" s="1"/>
      <c r="S18" s="1"/>
      <c r="T18" s="1"/>
      <c r="U18" s="1" t="s">
        <v>271</v>
      </c>
      <c r="V18" s="1" t="s">
        <v>272</v>
      </c>
      <c r="W18" s="1" t="s">
        <v>281</v>
      </c>
      <c r="X18" s="1" t="s">
        <v>290</v>
      </c>
      <c r="Z18" s="2">
        <f>VALUE(Table1[[#This Row],[TotalFatalInjuries]])</f>
        <v>1</v>
      </c>
      <c r="AA18" s="2">
        <f>VALUE(Table1[[#This Row],[TotalSeriousInjuries]])</f>
        <v>0</v>
      </c>
      <c r="AB18" s="2">
        <f>VALUE(Table1[[#This Row],[TotalMinorInjuries]])</f>
        <v>0</v>
      </c>
      <c r="AC18" s="2">
        <f>VALUE(Table1[[#This Row],[TotalUninjured]])</f>
        <v>0</v>
      </c>
      <c r="AD18" s="2">
        <f t="shared" si="0"/>
        <v>1</v>
      </c>
      <c r="AF18" s="2" t="str">
        <f>RIGHT(Table1[[#This Row],[Location]],2)</f>
        <v>MD</v>
      </c>
      <c r="AG18" s="2">
        <f>YEAR(Table1[[#This Row],[EventDate]])</f>
        <v>2012</v>
      </c>
      <c r="AH18" t="s">
        <v>337</v>
      </c>
      <c r="AI18" s="2">
        <v>23</v>
      </c>
      <c r="AJ18" s="2" t="s">
        <v>329</v>
      </c>
      <c r="AK18" s="2" t="s">
        <v>346</v>
      </c>
    </row>
    <row r="19" spans="1:37" x14ac:dyDescent="0.25">
      <c r="A19" s="1" t="s">
        <v>41</v>
      </c>
      <c r="B19" s="1" t="s">
        <v>61</v>
      </c>
      <c r="C19" s="1" t="s">
        <v>79</v>
      </c>
      <c r="D19" s="1" t="s">
        <v>116</v>
      </c>
      <c r="E19" s="1" t="s">
        <v>151</v>
      </c>
      <c r="F19" s="1" t="s">
        <v>165</v>
      </c>
      <c r="G19" s="1" t="s">
        <v>176</v>
      </c>
      <c r="H19" s="1" t="s">
        <v>200</v>
      </c>
      <c r="I19" s="1" t="s">
        <v>212</v>
      </c>
      <c r="J19" s="1" t="s">
        <v>213</v>
      </c>
      <c r="K19" s="1" t="s">
        <v>215</v>
      </c>
      <c r="L19" s="1" t="s">
        <v>233</v>
      </c>
      <c r="M19" s="1" t="s">
        <v>252</v>
      </c>
      <c r="N19" s="1" t="s">
        <v>262</v>
      </c>
      <c r="O19" s="1" t="s">
        <v>267</v>
      </c>
      <c r="P19" s="1" t="s">
        <v>268</v>
      </c>
      <c r="Q19" s="1"/>
      <c r="R19" s="1"/>
      <c r="S19" s="1" t="s">
        <v>269</v>
      </c>
      <c r="T19" s="1"/>
      <c r="U19" s="1" t="s">
        <v>271</v>
      </c>
      <c r="V19" s="1" t="s">
        <v>272</v>
      </c>
      <c r="W19" s="1" t="s">
        <v>281</v>
      </c>
      <c r="X19" s="1" t="s">
        <v>296</v>
      </c>
      <c r="Z19" s="2">
        <f>VALUE(Table1[[#This Row],[TotalFatalInjuries]])</f>
        <v>0</v>
      </c>
      <c r="AA19" s="2">
        <f>VALUE(Table1[[#This Row],[TotalSeriousInjuries]])</f>
        <v>0</v>
      </c>
      <c r="AB19" s="2">
        <f>VALUE(Table1[[#This Row],[TotalMinorInjuries]])</f>
        <v>1</v>
      </c>
      <c r="AC19" s="2">
        <f>VALUE(Table1[[#This Row],[TotalUninjured]])</f>
        <v>0</v>
      </c>
      <c r="AD19" s="2">
        <f t="shared" si="0"/>
        <v>1</v>
      </c>
      <c r="AF19" s="2" t="str">
        <f>RIGHT(Table1[[#This Row],[Location]],2)</f>
        <v>SC</v>
      </c>
      <c r="AG19" s="2">
        <f>YEAR(Table1[[#This Row],[EventDate]])</f>
        <v>2012</v>
      </c>
      <c r="AH19" t="s">
        <v>335</v>
      </c>
      <c r="AI19" s="2">
        <v>22</v>
      </c>
      <c r="AJ19" s="2" t="s">
        <v>329</v>
      </c>
      <c r="AK19" s="2" t="s">
        <v>346</v>
      </c>
    </row>
    <row r="20" spans="1:37" x14ac:dyDescent="0.25">
      <c r="A20" s="1" t="s">
        <v>42</v>
      </c>
      <c r="B20" s="1" t="s">
        <v>61</v>
      </c>
      <c r="C20" s="1" t="s">
        <v>80</v>
      </c>
      <c r="D20" s="1" t="s">
        <v>117</v>
      </c>
      <c r="E20" s="1" t="s">
        <v>151</v>
      </c>
      <c r="F20" s="1" t="s">
        <v>165</v>
      </c>
      <c r="G20" s="1" t="s">
        <v>176</v>
      </c>
      <c r="H20" s="1" t="s">
        <v>201</v>
      </c>
      <c r="I20" s="1" t="s">
        <v>212</v>
      </c>
      <c r="J20" s="1" t="s">
        <v>213</v>
      </c>
      <c r="K20" s="1" t="s">
        <v>215</v>
      </c>
      <c r="L20" s="1" t="s">
        <v>234</v>
      </c>
      <c r="M20" s="1" t="s">
        <v>252</v>
      </c>
      <c r="N20" s="1" t="s">
        <v>262</v>
      </c>
      <c r="O20" s="1" t="s">
        <v>267</v>
      </c>
      <c r="P20" s="1" t="s">
        <v>268</v>
      </c>
      <c r="Q20" s="1"/>
      <c r="R20" s="1"/>
      <c r="S20" s="1"/>
      <c r="T20" s="1" t="s">
        <v>269</v>
      </c>
      <c r="U20" s="1" t="s">
        <v>271</v>
      </c>
      <c r="V20" s="1" t="s">
        <v>272</v>
      </c>
      <c r="W20" s="1" t="s">
        <v>281</v>
      </c>
      <c r="X20" s="1" t="s">
        <v>297</v>
      </c>
      <c r="Z20" s="2">
        <f>VALUE(Table1[[#This Row],[TotalFatalInjuries]])</f>
        <v>0</v>
      </c>
      <c r="AA20" s="2">
        <f>VALUE(Table1[[#This Row],[TotalSeriousInjuries]])</f>
        <v>0</v>
      </c>
      <c r="AB20" s="2">
        <f>VALUE(Table1[[#This Row],[TotalMinorInjuries]])</f>
        <v>0</v>
      </c>
      <c r="AC20" s="2">
        <f>VALUE(Table1[[#This Row],[TotalUninjured]])</f>
        <v>1</v>
      </c>
      <c r="AD20" s="2">
        <f t="shared" si="0"/>
        <v>1</v>
      </c>
      <c r="AF20" s="2" t="str">
        <f>RIGHT(Table1[[#This Row],[Location]],2)</f>
        <v>SC</v>
      </c>
      <c r="AG20" s="2">
        <f>YEAR(Table1[[#This Row],[EventDate]])</f>
        <v>2012</v>
      </c>
      <c r="AH20" t="s">
        <v>335</v>
      </c>
      <c r="AI20" s="2">
        <v>24</v>
      </c>
      <c r="AJ20" s="2" t="s">
        <v>333</v>
      </c>
      <c r="AK20" s="2" t="s">
        <v>346</v>
      </c>
    </row>
    <row r="21" spans="1:37" x14ac:dyDescent="0.25">
      <c r="A21" s="1" t="s">
        <v>43</v>
      </c>
      <c r="B21" s="1" t="s">
        <v>61</v>
      </c>
      <c r="C21" s="1" t="s">
        <v>81</v>
      </c>
      <c r="D21" s="1" t="s">
        <v>118</v>
      </c>
      <c r="E21" s="1" t="s">
        <v>152</v>
      </c>
      <c r="F21" s="1" t="s">
        <v>165</v>
      </c>
      <c r="G21" s="1" t="s">
        <v>177</v>
      </c>
      <c r="H21" s="1" t="s">
        <v>202</v>
      </c>
      <c r="I21" s="1" t="s">
        <v>212</v>
      </c>
      <c r="J21" s="1" t="s">
        <v>213</v>
      </c>
      <c r="K21" s="1" t="s">
        <v>215</v>
      </c>
      <c r="L21" s="1" t="s">
        <v>235</v>
      </c>
      <c r="M21" s="1" t="s">
        <v>253</v>
      </c>
      <c r="N21" s="1" t="s">
        <v>317</v>
      </c>
      <c r="O21" s="1" t="s">
        <v>267</v>
      </c>
      <c r="P21" s="1" t="s">
        <v>268</v>
      </c>
      <c r="Q21" s="1"/>
      <c r="R21" s="1"/>
      <c r="S21" s="1"/>
      <c r="T21" s="1" t="s">
        <v>270</v>
      </c>
      <c r="U21" s="1" t="s">
        <v>271</v>
      </c>
      <c r="V21" s="1" t="s">
        <v>272</v>
      </c>
      <c r="W21" s="1" t="s">
        <v>281</v>
      </c>
      <c r="X21" s="1" t="s">
        <v>293</v>
      </c>
      <c r="Z21" s="2">
        <f>VALUE(Table1[[#This Row],[TotalFatalInjuries]])</f>
        <v>0</v>
      </c>
      <c r="AA21" s="2">
        <f>VALUE(Table1[[#This Row],[TotalSeriousInjuries]])</f>
        <v>0</v>
      </c>
      <c r="AB21" s="2">
        <f>VALUE(Table1[[#This Row],[TotalMinorInjuries]])</f>
        <v>0</v>
      </c>
      <c r="AC21" s="2">
        <f>VALUE(Table1[[#This Row],[TotalUninjured]])</f>
        <v>2</v>
      </c>
      <c r="AD21" s="2">
        <f t="shared" si="0"/>
        <v>2</v>
      </c>
      <c r="AF21" s="2" t="str">
        <f>RIGHT(Table1[[#This Row],[Location]],2)</f>
        <v>CA</v>
      </c>
      <c r="AG21" s="2">
        <f>YEAR(Table1[[#This Row],[EventDate]])</f>
        <v>2012</v>
      </c>
      <c r="AH21" t="s">
        <v>335</v>
      </c>
      <c r="AI21" s="2">
        <v>55</v>
      </c>
      <c r="AJ21" s="2" t="s">
        <v>333</v>
      </c>
      <c r="AK21" s="2" t="s">
        <v>347</v>
      </c>
    </row>
    <row r="22" spans="1:37" x14ac:dyDescent="0.25">
      <c r="A22" s="1" t="s">
        <v>44</v>
      </c>
      <c r="B22" s="1" t="s">
        <v>61</v>
      </c>
      <c r="C22" s="1" t="s">
        <v>82</v>
      </c>
      <c r="D22" s="1" t="s">
        <v>119</v>
      </c>
      <c r="E22" s="1" t="s">
        <v>153</v>
      </c>
      <c r="F22" s="1" t="s">
        <v>165</v>
      </c>
      <c r="G22" s="1" t="s">
        <v>178</v>
      </c>
      <c r="H22" s="1" t="s">
        <v>203</v>
      </c>
      <c r="I22" s="1" t="s">
        <v>212</v>
      </c>
      <c r="J22" s="1" t="s">
        <v>213</v>
      </c>
      <c r="K22" s="1" t="s">
        <v>215</v>
      </c>
      <c r="L22" s="1" t="s">
        <v>236</v>
      </c>
      <c r="M22" s="1" t="s">
        <v>254</v>
      </c>
      <c r="N22" s="1" t="s">
        <v>259</v>
      </c>
      <c r="O22" s="1" t="s">
        <v>267</v>
      </c>
      <c r="P22" s="1" t="s">
        <v>268</v>
      </c>
      <c r="Q22" s="1"/>
      <c r="R22" s="1"/>
      <c r="S22" s="1"/>
      <c r="T22" s="1" t="s">
        <v>270</v>
      </c>
      <c r="U22" s="1" t="s">
        <v>271</v>
      </c>
      <c r="V22" s="1" t="s">
        <v>274</v>
      </c>
      <c r="W22" s="1" t="s">
        <v>281</v>
      </c>
      <c r="X22" s="1" t="s">
        <v>298</v>
      </c>
      <c r="Z22" s="2">
        <f>VALUE(Table1[[#This Row],[TotalFatalInjuries]])</f>
        <v>0</v>
      </c>
      <c r="AA22" s="2">
        <f>VALUE(Table1[[#This Row],[TotalSeriousInjuries]])</f>
        <v>0</v>
      </c>
      <c r="AB22" s="2">
        <f>VALUE(Table1[[#This Row],[TotalMinorInjuries]])</f>
        <v>0</v>
      </c>
      <c r="AC22" s="2">
        <f>VALUE(Table1[[#This Row],[TotalUninjured]])</f>
        <v>2</v>
      </c>
      <c r="AD22" s="2">
        <f t="shared" si="0"/>
        <v>2</v>
      </c>
      <c r="AF22" s="2" t="str">
        <f>RIGHT(Table1[[#This Row],[Location]],2)</f>
        <v>AL</v>
      </c>
      <c r="AG22" s="2">
        <f>YEAR(Table1[[#This Row],[EventDate]])</f>
        <v>2012</v>
      </c>
      <c r="AH22" t="s">
        <v>338</v>
      </c>
      <c r="AI22" s="2">
        <v>19</v>
      </c>
      <c r="AJ22" s="2" t="s">
        <v>329</v>
      </c>
      <c r="AK22" s="2" t="s">
        <v>348</v>
      </c>
    </row>
    <row r="23" spans="1:37" x14ac:dyDescent="0.25">
      <c r="A23" s="1" t="s">
        <v>45</v>
      </c>
      <c r="B23" s="1" t="s">
        <v>61</v>
      </c>
      <c r="C23" s="1" t="s">
        <v>83</v>
      </c>
      <c r="D23" s="1" t="s">
        <v>120</v>
      </c>
      <c r="E23" s="1" t="s">
        <v>154</v>
      </c>
      <c r="F23" s="1" t="s">
        <v>165</v>
      </c>
      <c r="G23" s="1" t="s">
        <v>179</v>
      </c>
      <c r="H23" s="1" t="s">
        <v>204</v>
      </c>
      <c r="I23" s="1" t="s">
        <v>312</v>
      </c>
      <c r="J23" s="1" t="s">
        <v>213</v>
      </c>
      <c r="K23" s="1" t="s">
        <v>215</v>
      </c>
      <c r="L23" s="1" t="s">
        <v>237</v>
      </c>
      <c r="M23" s="1" t="s">
        <v>252</v>
      </c>
      <c r="N23" s="1" t="s">
        <v>260</v>
      </c>
      <c r="O23" s="1" t="s">
        <v>267</v>
      </c>
      <c r="P23" s="1" t="s">
        <v>268</v>
      </c>
      <c r="Q23" s="1" t="s">
        <v>269</v>
      </c>
      <c r="R23" s="1"/>
      <c r="S23" s="1"/>
      <c r="T23" s="1"/>
      <c r="U23" s="1" t="s">
        <v>271</v>
      </c>
      <c r="V23" s="1" t="s">
        <v>275</v>
      </c>
      <c r="W23" s="1" t="s">
        <v>281</v>
      </c>
      <c r="X23" s="1" t="s">
        <v>299</v>
      </c>
      <c r="Z23" s="2">
        <f>VALUE(Table1[[#This Row],[TotalFatalInjuries]])</f>
        <v>1</v>
      </c>
      <c r="AA23" s="2">
        <f>VALUE(Table1[[#This Row],[TotalSeriousInjuries]])</f>
        <v>0</v>
      </c>
      <c r="AB23" s="2">
        <f>VALUE(Table1[[#This Row],[TotalMinorInjuries]])</f>
        <v>0</v>
      </c>
      <c r="AC23" s="2">
        <f>VALUE(Table1[[#This Row],[TotalUninjured]])</f>
        <v>0</v>
      </c>
      <c r="AD23" s="2">
        <f t="shared" si="0"/>
        <v>1</v>
      </c>
      <c r="AF23" s="2" t="str">
        <f>RIGHT(Table1[[#This Row],[Location]],2)</f>
        <v>FL</v>
      </c>
      <c r="AG23" s="2">
        <f>YEAR(Table1[[#This Row],[EventDate]])</f>
        <v>2011</v>
      </c>
      <c r="AH23" t="s">
        <v>328</v>
      </c>
      <c r="AI23" s="2">
        <v>32</v>
      </c>
      <c r="AJ23" s="2" t="s">
        <v>329</v>
      </c>
      <c r="AK23" s="2" t="s">
        <v>349</v>
      </c>
    </row>
    <row r="24" spans="1:37" x14ac:dyDescent="0.25">
      <c r="A24" s="1" t="s">
        <v>46</v>
      </c>
      <c r="B24" s="1" t="s">
        <v>61</v>
      </c>
      <c r="C24" s="1" t="s">
        <v>84</v>
      </c>
      <c r="D24" s="1" t="s">
        <v>121</v>
      </c>
      <c r="E24" s="1" t="s">
        <v>145</v>
      </c>
      <c r="F24" s="1" t="s">
        <v>165</v>
      </c>
      <c r="G24" s="1" t="s">
        <v>172</v>
      </c>
      <c r="H24" s="1" t="s">
        <v>205</v>
      </c>
      <c r="I24" s="1" t="s">
        <v>212</v>
      </c>
      <c r="J24" s="1" t="s">
        <v>213</v>
      </c>
      <c r="K24" s="1" t="s">
        <v>215</v>
      </c>
      <c r="L24" s="1" t="s">
        <v>238</v>
      </c>
      <c r="M24" s="1" t="s">
        <v>253</v>
      </c>
      <c r="N24" s="1" t="s">
        <v>315</v>
      </c>
      <c r="O24" s="1" t="s">
        <v>267</v>
      </c>
      <c r="P24" s="1" t="s">
        <v>268</v>
      </c>
      <c r="Q24" s="1"/>
      <c r="R24" s="1"/>
      <c r="S24" s="1"/>
      <c r="T24" s="1" t="s">
        <v>269</v>
      </c>
      <c r="U24" s="1" t="s">
        <v>271</v>
      </c>
      <c r="V24" s="1" t="s">
        <v>272</v>
      </c>
      <c r="W24" s="1" t="s">
        <v>281</v>
      </c>
      <c r="X24" s="1" t="s">
        <v>300</v>
      </c>
      <c r="Z24" s="2">
        <f>VALUE(Table1[[#This Row],[TotalFatalInjuries]])</f>
        <v>0</v>
      </c>
      <c r="AA24" s="2">
        <f>VALUE(Table1[[#This Row],[TotalSeriousInjuries]])</f>
        <v>0</v>
      </c>
      <c r="AB24" s="2">
        <f>VALUE(Table1[[#This Row],[TotalMinorInjuries]])</f>
        <v>0</v>
      </c>
      <c r="AC24" s="2">
        <f>VALUE(Table1[[#This Row],[TotalUninjured]])</f>
        <v>1</v>
      </c>
      <c r="AD24" s="2">
        <f t="shared" si="0"/>
        <v>1</v>
      </c>
      <c r="AF24" s="2" t="str">
        <f>RIGHT(Table1[[#This Row],[Location]],2)</f>
        <v>LA</v>
      </c>
      <c r="AG24" s="2">
        <f>YEAR(Table1[[#This Row],[EventDate]])</f>
        <v>2011</v>
      </c>
      <c r="AH24" t="s">
        <v>328</v>
      </c>
      <c r="AI24" s="2">
        <v>57</v>
      </c>
      <c r="AJ24" s="2" t="s">
        <v>339</v>
      </c>
      <c r="AK24" s="2" t="s">
        <v>342</v>
      </c>
    </row>
    <row r="25" spans="1:37" x14ac:dyDescent="0.25">
      <c r="A25" s="1" t="s">
        <v>47</v>
      </c>
      <c r="B25" s="1" t="s">
        <v>61</v>
      </c>
      <c r="C25" s="1" t="s">
        <v>85</v>
      </c>
      <c r="D25" s="1" t="s">
        <v>122</v>
      </c>
      <c r="E25" s="1" t="s">
        <v>155</v>
      </c>
      <c r="F25" s="1" t="s">
        <v>165</v>
      </c>
      <c r="G25" s="1"/>
      <c r="H25" s="1"/>
      <c r="I25" s="1" t="s">
        <v>212</v>
      </c>
      <c r="J25" s="1" t="s">
        <v>213</v>
      </c>
      <c r="K25" s="1" t="s">
        <v>215</v>
      </c>
      <c r="L25" s="1" t="s">
        <v>239</v>
      </c>
      <c r="M25" s="1" t="s">
        <v>254</v>
      </c>
      <c r="N25" s="1" t="s">
        <v>259</v>
      </c>
      <c r="O25" s="1" t="s">
        <v>267</v>
      </c>
      <c r="P25" s="1" t="s">
        <v>268</v>
      </c>
      <c r="Q25" s="1"/>
      <c r="R25" s="1" t="s">
        <v>269</v>
      </c>
      <c r="S25" s="1"/>
      <c r="T25" s="1"/>
      <c r="U25" s="1" t="s">
        <v>271</v>
      </c>
      <c r="V25" s="1" t="s">
        <v>272</v>
      </c>
      <c r="W25" s="1" t="s">
        <v>281</v>
      </c>
      <c r="X25" s="1" t="s">
        <v>298</v>
      </c>
      <c r="Z25" s="2">
        <f>VALUE(Table1[[#This Row],[TotalFatalInjuries]])</f>
        <v>0</v>
      </c>
      <c r="AA25" s="2">
        <f>VALUE(Table1[[#This Row],[TotalSeriousInjuries]])</f>
        <v>1</v>
      </c>
      <c r="AB25" s="2">
        <f>VALUE(Table1[[#This Row],[TotalMinorInjuries]])</f>
        <v>0</v>
      </c>
      <c r="AC25" s="2">
        <f>VALUE(Table1[[#This Row],[TotalUninjured]])</f>
        <v>0</v>
      </c>
      <c r="AD25" s="2">
        <f t="shared" si="0"/>
        <v>1</v>
      </c>
      <c r="AF25" s="2" t="str">
        <f>RIGHT(Table1[[#This Row],[Location]],2)</f>
        <v>NJ</v>
      </c>
      <c r="AG25" s="2">
        <f>YEAR(Table1[[#This Row],[EventDate]])</f>
        <v>2011</v>
      </c>
      <c r="AH25" t="s">
        <v>328</v>
      </c>
      <c r="AI25" s="2">
        <v>20</v>
      </c>
      <c r="AJ25" s="2" t="s">
        <v>329</v>
      </c>
      <c r="AK25" s="2" t="s">
        <v>348</v>
      </c>
    </row>
    <row r="26" spans="1:37" x14ac:dyDescent="0.25">
      <c r="A26" s="1" t="s">
        <v>48</v>
      </c>
      <c r="B26" s="1" t="s">
        <v>61</v>
      </c>
      <c r="C26" s="1" t="s">
        <v>86</v>
      </c>
      <c r="D26" s="1" t="s">
        <v>123</v>
      </c>
      <c r="E26" s="1" t="s">
        <v>156</v>
      </c>
      <c r="F26" s="1" t="s">
        <v>165</v>
      </c>
      <c r="G26" s="1" t="s">
        <v>180</v>
      </c>
      <c r="H26" s="1" t="s">
        <v>206</v>
      </c>
      <c r="I26" s="1" t="s">
        <v>212</v>
      </c>
      <c r="J26" s="1" t="s">
        <v>213</v>
      </c>
      <c r="K26" s="1" t="s">
        <v>215</v>
      </c>
      <c r="L26" s="1" t="s">
        <v>240</v>
      </c>
      <c r="M26" s="1" t="s">
        <v>253</v>
      </c>
      <c r="N26" s="1" t="s">
        <v>317</v>
      </c>
      <c r="O26" s="1" t="s">
        <v>267</v>
      </c>
      <c r="P26" s="1" t="s">
        <v>268</v>
      </c>
      <c r="Q26" s="1"/>
      <c r="R26" s="1"/>
      <c r="S26" s="1"/>
      <c r="T26" s="1" t="s">
        <v>269</v>
      </c>
      <c r="U26" s="1" t="s">
        <v>271</v>
      </c>
      <c r="V26" s="1" t="s">
        <v>275</v>
      </c>
      <c r="W26" s="1" t="s">
        <v>281</v>
      </c>
      <c r="X26" s="1" t="s">
        <v>301</v>
      </c>
      <c r="Z26" s="2">
        <f>VALUE(Table1[[#This Row],[TotalFatalInjuries]])</f>
        <v>0</v>
      </c>
      <c r="AA26" s="2">
        <f>VALUE(Table1[[#This Row],[TotalSeriousInjuries]])</f>
        <v>0</v>
      </c>
      <c r="AB26" s="2">
        <f>VALUE(Table1[[#This Row],[TotalMinorInjuries]])</f>
        <v>0</v>
      </c>
      <c r="AC26" s="2">
        <f>VALUE(Table1[[#This Row],[TotalUninjured]])</f>
        <v>1</v>
      </c>
      <c r="AD26" s="2">
        <f t="shared" si="0"/>
        <v>1</v>
      </c>
      <c r="AF26" s="2" t="str">
        <f>RIGHT(Table1[[#This Row],[Location]],2)</f>
        <v>KY</v>
      </c>
      <c r="AG26" s="2">
        <f>YEAR(Table1[[#This Row],[EventDate]])</f>
        <v>2011</v>
      </c>
      <c r="AH26" t="s">
        <v>328</v>
      </c>
      <c r="AI26" s="2">
        <v>64</v>
      </c>
      <c r="AJ26" s="2" t="s">
        <v>329</v>
      </c>
      <c r="AK26" s="2" t="s">
        <v>350</v>
      </c>
    </row>
    <row r="27" spans="1:37" x14ac:dyDescent="0.25">
      <c r="A27" s="1" t="s">
        <v>49</v>
      </c>
      <c r="B27" s="1" t="s">
        <v>61</v>
      </c>
      <c r="C27" s="1" t="s">
        <v>87</v>
      </c>
      <c r="D27" s="1" t="s">
        <v>124</v>
      </c>
      <c r="E27" s="1" t="s">
        <v>157</v>
      </c>
      <c r="F27" s="1" t="s">
        <v>165</v>
      </c>
      <c r="G27" s="1"/>
      <c r="H27" s="1"/>
      <c r="I27" s="1" t="s">
        <v>212</v>
      </c>
      <c r="J27" s="1" t="s">
        <v>213</v>
      </c>
      <c r="K27" s="1" t="s">
        <v>215</v>
      </c>
      <c r="L27" s="1" t="s">
        <v>241</v>
      </c>
      <c r="M27" s="1" t="s">
        <v>253</v>
      </c>
      <c r="N27" s="1" t="s">
        <v>315</v>
      </c>
      <c r="O27" s="1" t="s">
        <v>267</v>
      </c>
      <c r="P27" s="1" t="s">
        <v>268</v>
      </c>
      <c r="Q27" s="1"/>
      <c r="R27" s="1"/>
      <c r="S27" s="1"/>
      <c r="T27" s="1" t="s">
        <v>270</v>
      </c>
      <c r="U27" s="1" t="s">
        <v>271</v>
      </c>
      <c r="V27" s="1" t="s">
        <v>276</v>
      </c>
      <c r="W27" s="1" t="s">
        <v>281</v>
      </c>
      <c r="X27" s="1" t="s">
        <v>302</v>
      </c>
      <c r="Z27" s="2">
        <f>VALUE(Table1[[#This Row],[TotalFatalInjuries]])</f>
        <v>0</v>
      </c>
      <c r="AA27" s="2">
        <f>VALUE(Table1[[#This Row],[TotalSeriousInjuries]])</f>
        <v>0</v>
      </c>
      <c r="AB27" s="2">
        <f>VALUE(Table1[[#This Row],[TotalMinorInjuries]])</f>
        <v>0</v>
      </c>
      <c r="AC27" s="2">
        <f>VALUE(Table1[[#This Row],[TotalUninjured]])</f>
        <v>2</v>
      </c>
      <c r="AD27" s="2">
        <f t="shared" si="0"/>
        <v>2</v>
      </c>
      <c r="AF27" s="2" t="str">
        <f>RIGHT(Table1[[#This Row],[Location]],2)</f>
        <v>AL</v>
      </c>
      <c r="AG27" s="2">
        <f>YEAR(Table1[[#This Row],[EventDate]])</f>
        <v>2011</v>
      </c>
      <c r="AH27" t="s">
        <v>335</v>
      </c>
      <c r="AI27" s="2">
        <v>53</v>
      </c>
      <c r="AJ27" s="2" t="s">
        <v>331</v>
      </c>
      <c r="AK27" s="2" t="s">
        <v>347</v>
      </c>
    </row>
    <row r="28" spans="1:37" x14ac:dyDescent="0.25">
      <c r="A28" s="1" t="s">
        <v>50</v>
      </c>
      <c r="B28" s="1" t="s">
        <v>61</v>
      </c>
      <c r="C28" s="1" t="s">
        <v>88</v>
      </c>
      <c r="D28" s="1" t="s">
        <v>124</v>
      </c>
      <c r="E28" s="1" t="s">
        <v>158</v>
      </c>
      <c r="F28" s="1" t="s">
        <v>165</v>
      </c>
      <c r="G28" s="1" t="s">
        <v>181</v>
      </c>
      <c r="H28" s="1" t="s">
        <v>207</v>
      </c>
      <c r="I28" s="1" t="s">
        <v>212</v>
      </c>
      <c r="J28" s="1" t="s">
        <v>213</v>
      </c>
      <c r="K28" s="1" t="s">
        <v>215</v>
      </c>
      <c r="L28" s="1" t="s">
        <v>242</v>
      </c>
      <c r="M28" s="1" t="s">
        <v>253</v>
      </c>
      <c r="N28" s="1" t="s">
        <v>313</v>
      </c>
      <c r="O28" s="1" t="s">
        <v>267</v>
      </c>
      <c r="P28" s="1" t="s">
        <v>268</v>
      </c>
      <c r="Q28" s="1"/>
      <c r="R28" s="1"/>
      <c r="S28" s="1" t="s">
        <v>270</v>
      </c>
      <c r="T28" s="1"/>
      <c r="U28" s="1" t="s">
        <v>271</v>
      </c>
      <c r="V28" s="1" t="s">
        <v>274</v>
      </c>
      <c r="W28" s="1" t="s">
        <v>281</v>
      </c>
      <c r="X28" s="1" t="s">
        <v>303</v>
      </c>
      <c r="Z28" s="2">
        <f>VALUE(Table1[[#This Row],[TotalFatalInjuries]])</f>
        <v>0</v>
      </c>
      <c r="AA28" s="2">
        <f>VALUE(Table1[[#This Row],[TotalSeriousInjuries]])</f>
        <v>0</v>
      </c>
      <c r="AB28" s="2">
        <f>VALUE(Table1[[#This Row],[TotalMinorInjuries]])</f>
        <v>2</v>
      </c>
      <c r="AC28" s="2">
        <f>VALUE(Table1[[#This Row],[TotalUninjured]])</f>
        <v>0</v>
      </c>
      <c r="AD28" s="2">
        <f t="shared" si="0"/>
        <v>2</v>
      </c>
      <c r="AF28" s="2" t="str">
        <f>RIGHT(Table1[[#This Row],[Location]],2)</f>
        <v>WA</v>
      </c>
      <c r="AG28" s="2">
        <f>YEAR(Table1[[#This Row],[EventDate]])</f>
        <v>2011</v>
      </c>
      <c r="AH28" t="s">
        <v>340</v>
      </c>
      <c r="AI28" s="2">
        <v>53</v>
      </c>
      <c r="AJ28" s="2" t="s">
        <v>333</v>
      </c>
      <c r="AK28" s="2" t="s">
        <v>347</v>
      </c>
    </row>
    <row r="29" spans="1:37" x14ac:dyDescent="0.25">
      <c r="A29" s="1" t="s">
        <v>51</v>
      </c>
      <c r="B29" s="1" t="s">
        <v>61</v>
      </c>
      <c r="C29" s="1" t="s">
        <v>89</v>
      </c>
      <c r="D29" s="1" t="s">
        <v>125</v>
      </c>
      <c r="E29" s="1" t="s">
        <v>159</v>
      </c>
      <c r="F29" s="1" t="s">
        <v>165</v>
      </c>
      <c r="G29" s="1"/>
      <c r="H29" s="1"/>
      <c r="I29" s="1" t="s">
        <v>212</v>
      </c>
      <c r="J29" s="1" t="s">
        <v>213</v>
      </c>
      <c r="K29" s="1" t="s">
        <v>215</v>
      </c>
      <c r="L29" s="1" t="s">
        <v>243</v>
      </c>
      <c r="M29" s="1" t="s">
        <v>252</v>
      </c>
      <c r="N29" s="1" t="s">
        <v>318</v>
      </c>
      <c r="O29" s="1" t="s">
        <v>267</v>
      </c>
      <c r="P29" s="1" t="s">
        <v>268</v>
      </c>
      <c r="Q29" s="1"/>
      <c r="R29" s="1"/>
      <c r="S29" s="1"/>
      <c r="T29" s="1" t="s">
        <v>270</v>
      </c>
      <c r="U29" s="1" t="s">
        <v>271</v>
      </c>
      <c r="V29" s="1" t="s">
        <v>276</v>
      </c>
      <c r="W29" s="1" t="s">
        <v>281</v>
      </c>
      <c r="X29" s="1" t="s">
        <v>304</v>
      </c>
      <c r="Z29" s="2">
        <f>VALUE(Table1[[#This Row],[TotalFatalInjuries]])</f>
        <v>0</v>
      </c>
      <c r="AA29" s="2">
        <f>VALUE(Table1[[#This Row],[TotalSeriousInjuries]])</f>
        <v>0</v>
      </c>
      <c r="AB29" s="2">
        <f>VALUE(Table1[[#This Row],[TotalMinorInjuries]])</f>
        <v>0</v>
      </c>
      <c r="AC29" s="2">
        <f>VALUE(Table1[[#This Row],[TotalUninjured]])</f>
        <v>2</v>
      </c>
      <c r="AD29" s="2">
        <f t="shared" si="0"/>
        <v>2</v>
      </c>
      <c r="AF29" s="2" t="str">
        <f>RIGHT(Table1[[#This Row],[Location]],2)</f>
        <v>SC</v>
      </c>
      <c r="AG29" s="2">
        <f>YEAR(Table1[[#This Row],[EventDate]])</f>
        <v>2011</v>
      </c>
      <c r="AH29" t="s">
        <v>336</v>
      </c>
      <c r="AI29" s="2">
        <v>31</v>
      </c>
      <c r="AJ29" s="2" t="s">
        <v>329</v>
      </c>
      <c r="AK29" s="2" t="s">
        <v>349</v>
      </c>
    </row>
    <row r="30" spans="1:37" x14ac:dyDescent="0.25">
      <c r="A30" s="1" t="s">
        <v>52</v>
      </c>
      <c r="B30" s="1" t="s">
        <v>61</v>
      </c>
      <c r="C30" s="1" t="s">
        <v>90</v>
      </c>
      <c r="D30" s="1" t="s">
        <v>126</v>
      </c>
      <c r="E30" s="1" t="s">
        <v>160</v>
      </c>
      <c r="F30" s="1" t="s">
        <v>165</v>
      </c>
      <c r="G30" s="1" t="s">
        <v>182</v>
      </c>
      <c r="H30" s="1" t="s">
        <v>208</v>
      </c>
      <c r="I30" s="1" t="s">
        <v>212</v>
      </c>
      <c r="J30" s="1" t="s">
        <v>213</v>
      </c>
      <c r="K30" s="1" t="s">
        <v>215</v>
      </c>
      <c r="L30" s="1" t="s">
        <v>244</v>
      </c>
      <c r="M30" s="1" t="s">
        <v>252</v>
      </c>
      <c r="N30" s="1" t="s">
        <v>262</v>
      </c>
      <c r="O30" s="1" t="s">
        <v>267</v>
      </c>
      <c r="P30" s="1" t="s">
        <v>268</v>
      </c>
      <c r="Q30" s="1"/>
      <c r="R30" s="1"/>
      <c r="S30" s="1"/>
      <c r="T30" s="1" t="s">
        <v>269</v>
      </c>
      <c r="U30" s="1" t="s">
        <v>271</v>
      </c>
      <c r="V30" s="1" t="s">
        <v>277</v>
      </c>
      <c r="W30" s="1" t="s">
        <v>281</v>
      </c>
      <c r="X30" s="1" t="s">
        <v>305</v>
      </c>
      <c r="Z30" s="2">
        <f>VALUE(Table1[[#This Row],[TotalFatalInjuries]])</f>
        <v>0</v>
      </c>
      <c r="AA30" s="2">
        <f>VALUE(Table1[[#This Row],[TotalSeriousInjuries]])</f>
        <v>0</v>
      </c>
      <c r="AB30" s="2">
        <f>VALUE(Table1[[#This Row],[TotalMinorInjuries]])</f>
        <v>0</v>
      </c>
      <c r="AC30" s="2">
        <f>VALUE(Table1[[#This Row],[TotalUninjured]])</f>
        <v>1</v>
      </c>
      <c r="AD30" s="2">
        <f t="shared" si="0"/>
        <v>1</v>
      </c>
      <c r="AF30" s="2" t="str">
        <f>RIGHT(Table1[[#This Row],[Location]],2)</f>
        <v>FL</v>
      </c>
      <c r="AG30" s="2">
        <f>YEAR(Table1[[#This Row],[EventDate]])</f>
        <v>2011</v>
      </c>
      <c r="AH30" t="s">
        <v>335</v>
      </c>
      <c r="AI30" s="2">
        <v>26</v>
      </c>
      <c r="AJ30" s="2" t="s">
        <v>333</v>
      </c>
      <c r="AK30" s="2" t="s">
        <v>343</v>
      </c>
    </row>
    <row r="31" spans="1:37" x14ac:dyDescent="0.25">
      <c r="A31" s="1" t="s">
        <v>53</v>
      </c>
      <c r="B31" s="1" t="s">
        <v>61</v>
      </c>
      <c r="C31" s="1" t="s">
        <v>91</v>
      </c>
      <c r="D31" s="1" t="s">
        <v>127</v>
      </c>
      <c r="E31" s="1" t="s">
        <v>161</v>
      </c>
      <c r="F31" s="1" t="s">
        <v>165</v>
      </c>
      <c r="G31" s="1"/>
      <c r="H31" s="1"/>
      <c r="I31" s="1" t="s">
        <v>212</v>
      </c>
      <c r="J31" s="1" t="s">
        <v>213</v>
      </c>
      <c r="K31" s="1" t="s">
        <v>215</v>
      </c>
      <c r="L31" s="1" t="s">
        <v>245</v>
      </c>
      <c r="M31" s="1" t="s">
        <v>253</v>
      </c>
      <c r="N31" s="1" t="s">
        <v>317</v>
      </c>
      <c r="O31" s="1" t="s">
        <v>267</v>
      </c>
      <c r="P31" s="1" t="s">
        <v>268</v>
      </c>
      <c r="Q31" s="1"/>
      <c r="R31" s="1"/>
      <c r="S31" s="1"/>
      <c r="T31" s="1" t="s">
        <v>269</v>
      </c>
      <c r="U31" s="1" t="s">
        <v>271</v>
      </c>
      <c r="V31" s="1" t="s">
        <v>272</v>
      </c>
      <c r="W31" s="1" t="s">
        <v>281</v>
      </c>
      <c r="X31" s="1" t="s">
        <v>299</v>
      </c>
      <c r="Z31" s="2">
        <f>VALUE(Table1[[#This Row],[TotalFatalInjuries]])</f>
        <v>0</v>
      </c>
      <c r="AA31" s="2">
        <f>VALUE(Table1[[#This Row],[TotalSeriousInjuries]])</f>
        <v>0</v>
      </c>
      <c r="AB31" s="2">
        <f>VALUE(Table1[[#This Row],[TotalMinorInjuries]])</f>
        <v>0</v>
      </c>
      <c r="AC31" s="2">
        <f>VALUE(Table1[[#This Row],[TotalUninjured]])</f>
        <v>1</v>
      </c>
      <c r="AD31" s="2">
        <f t="shared" si="0"/>
        <v>1</v>
      </c>
      <c r="AF31" s="2" t="str">
        <f>RIGHT(Table1[[#This Row],[Location]],2)</f>
        <v>MI</v>
      </c>
      <c r="AG31" s="2">
        <f>YEAR(Table1[[#This Row],[EventDate]])</f>
        <v>2011</v>
      </c>
      <c r="AH31" t="s">
        <v>335</v>
      </c>
      <c r="AI31" s="2">
        <v>39</v>
      </c>
      <c r="AJ31" s="2" t="s">
        <v>333</v>
      </c>
      <c r="AK31" s="2" t="s">
        <v>351</v>
      </c>
    </row>
    <row r="32" spans="1:37" x14ac:dyDescent="0.25">
      <c r="A32" s="1" t="s">
        <v>54</v>
      </c>
      <c r="B32" s="1" t="s">
        <v>61</v>
      </c>
      <c r="C32" s="1" t="s">
        <v>92</v>
      </c>
      <c r="D32" s="1" t="s">
        <v>128</v>
      </c>
      <c r="E32" s="1" t="s">
        <v>162</v>
      </c>
      <c r="F32" s="1" t="s">
        <v>165</v>
      </c>
      <c r="G32" s="1" t="s">
        <v>183</v>
      </c>
      <c r="H32" s="1"/>
      <c r="I32" s="1" t="s">
        <v>312</v>
      </c>
      <c r="J32" s="1" t="s">
        <v>213</v>
      </c>
      <c r="K32" s="1" t="s">
        <v>215</v>
      </c>
      <c r="L32" s="1" t="s">
        <v>246</v>
      </c>
      <c r="M32" s="1" t="s">
        <v>253</v>
      </c>
      <c r="N32" s="1" t="s">
        <v>317</v>
      </c>
      <c r="O32" s="1" t="s">
        <v>267</v>
      </c>
      <c r="P32" s="1" t="s">
        <v>268</v>
      </c>
      <c r="Q32" s="1" t="s">
        <v>269</v>
      </c>
      <c r="R32" s="1"/>
      <c r="S32" s="1"/>
      <c r="T32" s="1"/>
      <c r="U32" s="1" t="s">
        <v>271</v>
      </c>
      <c r="V32" s="1" t="s">
        <v>272</v>
      </c>
      <c r="W32" s="1" t="s">
        <v>281</v>
      </c>
      <c r="X32" s="1" t="s">
        <v>306</v>
      </c>
      <c r="Z32" s="2">
        <f>VALUE(Table1[[#This Row],[TotalFatalInjuries]])</f>
        <v>1</v>
      </c>
      <c r="AA32" s="2">
        <f>VALUE(Table1[[#This Row],[TotalSeriousInjuries]])</f>
        <v>0</v>
      </c>
      <c r="AB32" s="2">
        <f>VALUE(Table1[[#This Row],[TotalMinorInjuries]])</f>
        <v>0</v>
      </c>
      <c r="AC32" s="2">
        <f>VALUE(Table1[[#This Row],[TotalUninjured]])</f>
        <v>0</v>
      </c>
      <c r="AD32" s="2">
        <f t="shared" si="0"/>
        <v>1</v>
      </c>
      <c r="AF32" s="2" t="str">
        <f>RIGHT(Table1[[#This Row],[Location]],2)</f>
        <v>IA</v>
      </c>
      <c r="AG32" s="2">
        <f>YEAR(Table1[[#This Row],[EventDate]])</f>
        <v>2010</v>
      </c>
      <c r="AH32" t="s">
        <v>328</v>
      </c>
      <c r="AI32" s="2">
        <v>24</v>
      </c>
      <c r="AJ32" s="2" t="s">
        <v>329</v>
      </c>
      <c r="AK32" s="2" t="s">
        <v>346</v>
      </c>
    </row>
    <row r="33" spans="1:37" x14ac:dyDescent="0.25">
      <c r="A33" s="1" t="s">
        <v>55</v>
      </c>
      <c r="B33" s="1" t="s">
        <v>61</v>
      </c>
      <c r="C33" s="1" t="s">
        <v>93</v>
      </c>
      <c r="D33" s="1" t="s">
        <v>129</v>
      </c>
      <c r="E33" s="1" t="s">
        <v>135</v>
      </c>
      <c r="F33" s="1" t="s">
        <v>165</v>
      </c>
      <c r="G33" s="1"/>
      <c r="H33" s="1"/>
      <c r="I33" s="1" t="s">
        <v>212</v>
      </c>
      <c r="J33" s="1" t="s">
        <v>213</v>
      </c>
      <c r="K33" s="1" t="s">
        <v>215</v>
      </c>
      <c r="L33" s="1" t="s">
        <v>216</v>
      </c>
      <c r="M33" s="1" t="s">
        <v>252</v>
      </c>
      <c r="N33" s="1" t="s">
        <v>257</v>
      </c>
      <c r="O33" s="1" t="s">
        <v>267</v>
      </c>
      <c r="P33" s="1" t="s">
        <v>268</v>
      </c>
      <c r="Q33" s="1"/>
      <c r="R33" s="1"/>
      <c r="S33" s="1"/>
      <c r="T33" s="1" t="s">
        <v>269</v>
      </c>
      <c r="U33" s="1" t="s">
        <v>271</v>
      </c>
      <c r="V33" s="1" t="s">
        <v>276</v>
      </c>
      <c r="W33" s="1" t="s">
        <v>281</v>
      </c>
      <c r="X33" s="1" t="s">
        <v>307</v>
      </c>
      <c r="Z33" s="2">
        <f>VALUE(Table1[[#This Row],[TotalFatalInjuries]])</f>
        <v>0</v>
      </c>
      <c r="AA33" s="2">
        <f>VALUE(Table1[[#This Row],[TotalSeriousInjuries]])</f>
        <v>0</v>
      </c>
      <c r="AB33" s="2">
        <f>VALUE(Table1[[#This Row],[TotalMinorInjuries]])</f>
        <v>0</v>
      </c>
      <c r="AC33" s="2">
        <f>VALUE(Table1[[#This Row],[TotalUninjured]])</f>
        <v>1</v>
      </c>
      <c r="AD33" s="2">
        <f t="shared" si="0"/>
        <v>1</v>
      </c>
      <c r="AF33" s="2" t="str">
        <f>RIGHT(Table1[[#This Row],[Location]],2)</f>
        <v>FL</v>
      </c>
      <c r="AG33" s="2">
        <f>YEAR(Table1[[#This Row],[EventDate]])</f>
        <v>2010</v>
      </c>
      <c r="AH33" t="s">
        <v>335</v>
      </c>
      <c r="AI33" s="2">
        <v>25</v>
      </c>
      <c r="AJ33" s="2" t="s">
        <v>329</v>
      </c>
      <c r="AK33" s="2" t="s">
        <v>346</v>
      </c>
    </row>
    <row r="34" spans="1:37" x14ac:dyDescent="0.25">
      <c r="A34" s="1" t="s">
        <v>56</v>
      </c>
      <c r="B34" s="1" t="s">
        <v>61</v>
      </c>
      <c r="C34" s="1" t="s">
        <v>94</v>
      </c>
      <c r="D34" s="1" t="s">
        <v>130</v>
      </c>
      <c r="E34" s="1" t="s">
        <v>163</v>
      </c>
      <c r="F34" s="1" t="s">
        <v>165</v>
      </c>
      <c r="G34" s="1" t="s">
        <v>184</v>
      </c>
      <c r="H34" s="1" t="s">
        <v>209</v>
      </c>
      <c r="I34" s="1" t="s">
        <v>312</v>
      </c>
      <c r="J34" s="1" t="s">
        <v>213</v>
      </c>
      <c r="K34" s="1" t="s">
        <v>215</v>
      </c>
      <c r="L34" s="1" t="s">
        <v>247</v>
      </c>
      <c r="M34" s="1" t="s">
        <v>255</v>
      </c>
      <c r="N34" s="1" t="s">
        <v>263</v>
      </c>
      <c r="O34" s="1" t="s">
        <v>267</v>
      </c>
      <c r="P34" s="1" t="s">
        <v>268</v>
      </c>
      <c r="Q34" s="1" t="s">
        <v>269</v>
      </c>
      <c r="R34" s="1"/>
      <c r="S34" s="1"/>
      <c r="T34" s="1"/>
      <c r="U34" s="1" t="s">
        <v>271</v>
      </c>
      <c r="V34" s="1" t="s">
        <v>272</v>
      </c>
      <c r="W34" s="1" t="s">
        <v>281</v>
      </c>
      <c r="X34" s="1" t="s">
        <v>308</v>
      </c>
      <c r="Z34" s="2">
        <f>VALUE(Table1[[#This Row],[TotalFatalInjuries]])</f>
        <v>1</v>
      </c>
      <c r="AA34" s="2">
        <f>VALUE(Table1[[#This Row],[TotalSeriousInjuries]])</f>
        <v>0</v>
      </c>
      <c r="AB34" s="2">
        <f>VALUE(Table1[[#This Row],[TotalMinorInjuries]])</f>
        <v>0</v>
      </c>
      <c r="AC34" s="2">
        <f>VALUE(Table1[[#This Row],[TotalUninjured]])</f>
        <v>0</v>
      </c>
      <c r="AD34" s="2">
        <f t="shared" si="0"/>
        <v>1</v>
      </c>
      <c r="AF34" s="2" t="str">
        <f>RIGHT(Table1[[#This Row],[Location]],2)</f>
        <v>UT</v>
      </c>
      <c r="AG34" s="2">
        <f>YEAR(Table1[[#This Row],[EventDate]])</f>
        <v>2010</v>
      </c>
      <c r="AH34" t="s">
        <v>328</v>
      </c>
      <c r="AI34" s="2">
        <v>34</v>
      </c>
      <c r="AJ34" s="2" t="s">
        <v>329</v>
      </c>
      <c r="AK34" s="2" t="s">
        <v>349</v>
      </c>
    </row>
    <row r="35" spans="1:37" x14ac:dyDescent="0.25">
      <c r="A35" s="1" t="s">
        <v>57</v>
      </c>
      <c r="B35" s="1" t="s">
        <v>61</v>
      </c>
      <c r="C35" s="1" t="s">
        <v>95</v>
      </c>
      <c r="D35" s="1" t="s">
        <v>131</v>
      </c>
      <c r="E35" s="1" t="s">
        <v>151</v>
      </c>
      <c r="F35" s="1" t="s">
        <v>165</v>
      </c>
      <c r="G35" s="1" t="s">
        <v>185</v>
      </c>
      <c r="H35" s="1" t="s">
        <v>201</v>
      </c>
      <c r="I35" s="1" t="s">
        <v>212</v>
      </c>
      <c r="J35" s="1" t="s">
        <v>213</v>
      </c>
      <c r="K35" s="1" t="s">
        <v>215</v>
      </c>
      <c r="L35" s="1" t="s">
        <v>248</v>
      </c>
      <c r="M35" s="1" t="s">
        <v>252</v>
      </c>
      <c r="N35" s="1" t="s">
        <v>264</v>
      </c>
      <c r="O35" s="1" t="s">
        <v>267</v>
      </c>
      <c r="P35" s="1" t="s">
        <v>268</v>
      </c>
      <c r="Q35" s="1"/>
      <c r="R35" s="1"/>
      <c r="S35" s="1" t="s">
        <v>269</v>
      </c>
      <c r="T35" s="1"/>
      <c r="U35" s="1" t="s">
        <v>271</v>
      </c>
      <c r="V35" s="1" t="s">
        <v>278</v>
      </c>
      <c r="W35" s="1" t="s">
        <v>281</v>
      </c>
      <c r="X35" s="1" t="s">
        <v>309</v>
      </c>
      <c r="Z35" s="2">
        <f>VALUE(Table1[[#This Row],[TotalFatalInjuries]])</f>
        <v>0</v>
      </c>
      <c r="AA35" s="2">
        <f>VALUE(Table1[[#This Row],[TotalSeriousInjuries]])</f>
        <v>0</v>
      </c>
      <c r="AB35" s="2">
        <f>VALUE(Table1[[#This Row],[TotalMinorInjuries]])</f>
        <v>1</v>
      </c>
      <c r="AC35" s="2">
        <f>VALUE(Table1[[#This Row],[TotalUninjured]])</f>
        <v>0</v>
      </c>
      <c r="AD35" s="2">
        <f t="shared" si="0"/>
        <v>1</v>
      </c>
      <c r="AF35" s="2" t="str">
        <f>RIGHT(Table1[[#This Row],[Location]],2)</f>
        <v>SC</v>
      </c>
      <c r="AG35" s="2">
        <f>YEAR(Table1[[#This Row],[EventDate]])</f>
        <v>2010</v>
      </c>
      <c r="AH35" t="s">
        <v>330</v>
      </c>
      <c r="AI35" s="2">
        <v>26</v>
      </c>
      <c r="AJ35" s="2" t="s">
        <v>329</v>
      </c>
      <c r="AK35" s="2" t="s">
        <v>343</v>
      </c>
    </row>
    <row r="36" spans="1:37" x14ac:dyDescent="0.25">
      <c r="A36" s="1" t="s">
        <v>58</v>
      </c>
      <c r="B36" s="1" t="s">
        <v>61</v>
      </c>
      <c r="C36" s="1" t="s">
        <v>96</v>
      </c>
      <c r="D36" s="1" t="s">
        <v>132</v>
      </c>
      <c r="E36" s="1" t="s">
        <v>164</v>
      </c>
      <c r="F36" s="1" t="s">
        <v>165</v>
      </c>
      <c r="G36" s="1" t="s">
        <v>186</v>
      </c>
      <c r="H36" s="1" t="s">
        <v>210</v>
      </c>
      <c r="I36" s="1" t="s">
        <v>212</v>
      </c>
      <c r="J36" s="1" t="s">
        <v>213</v>
      </c>
      <c r="K36" s="1" t="s">
        <v>215</v>
      </c>
      <c r="L36" s="1" t="s">
        <v>249</v>
      </c>
      <c r="M36" s="1" t="s">
        <v>256</v>
      </c>
      <c r="N36" s="1" t="s">
        <v>265</v>
      </c>
      <c r="O36" s="1" t="s">
        <v>267</v>
      </c>
      <c r="P36" s="1" t="s">
        <v>268</v>
      </c>
      <c r="Q36" s="1"/>
      <c r="R36" s="1"/>
      <c r="S36" s="1"/>
      <c r="T36" s="1" t="s">
        <v>269</v>
      </c>
      <c r="U36" s="1" t="s">
        <v>271</v>
      </c>
      <c r="V36" s="1" t="s">
        <v>279</v>
      </c>
      <c r="W36" s="1" t="s">
        <v>281</v>
      </c>
      <c r="X36" s="1" t="s">
        <v>129</v>
      </c>
      <c r="Z36" s="2">
        <f>VALUE(Table1[[#This Row],[TotalFatalInjuries]])</f>
        <v>0</v>
      </c>
      <c r="AA36" s="2">
        <f>VALUE(Table1[[#This Row],[TotalSeriousInjuries]])</f>
        <v>0</v>
      </c>
      <c r="AB36" s="2">
        <f>VALUE(Table1[[#This Row],[TotalMinorInjuries]])</f>
        <v>0</v>
      </c>
      <c r="AC36" s="2">
        <f>VALUE(Table1[[#This Row],[TotalUninjured]])</f>
        <v>1</v>
      </c>
      <c r="AD36" s="2">
        <f t="shared" si="0"/>
        <v>1</v>
      </c>
      <c r="AF36" s="2" t="str">
        <f>RIGHT(Table1[[#This Row],[Location]],2)</f>
        <v>GA</v>
      </c>
      <c r="AG36" s="2">
        <f>YEAR(Table1[[#This Row],[EventDate]])</f>
        <v>2010</v>
      </c>
      <c r="AH36" t="s">
        <v>336</v>
      </c>
      <c r="AI36" s="2">
        <v>35</v>
      </c>
      <c r="AJ36" s="2" t="s">
        <v>329</v>
      </c>
      <c r="AK36" s="2" t="s">
        <v>349</v>
      </c>
    </row>
    <row r="37" spans="1:37" x14ac:dyDescent="0.25">
      <c r="A37" s="1" t="s">
        <v>59</v>
      </c>
      <c r="B37" s="1" t="s">
        <v>61</v>
      </c>
      <c r="C37" s="1" t="s">
        <v>97</v>
      </c>
      <c r="D37" s="1" t="s">
        <v>133</v>
      </c>
      <c r="E37" s="1" t="s">
        <v>135</v>
      </c>
      <c r="F37" s="1" t="s">
        <v>165</v>
      </c>
      <c r="G37" s="1"/>
      <c r="H37" s="1"/>
      <c r="I37" s="1" t="s">
        <v>212</v>
      </c>
      <c r="J37" s="1" t="s">
        <v>213</v>
      </c>
      <c r="K37" s="1" t="s">
        <v>215</v>
      </c>
      <c r="L37" s="1" t="s">
        <v>250</v>
      </c>
      <c r="M37" s="1" t="s">
        <v>254</v>
      </c>
      <c r="N37" s="1" t="s">
        <v>266</v>
      </c>
      <c r="O37" s="1" t="s">
        <v>267</v>
      </c>
      <c r="P37" s="1" t="s">
        <v>268</v>
      </c>
      <c r="Q37" s="1"/>
      <c r="R37" s="1"/>
      <c r="S37" s="1"/>
      <c r="T37" s="1" t="s">
        <v>269</v>
      </c>
      <c r="U37" s="1" t="s">
        <v>271</v>
      </c>
      <c r="V37" s="1" t="s">
        <v>276</v>
      </c>
      <c r="W37" s="1" t="s">
        <v>281</v>
      </c>
      <c r="X37" s="1" t="s">
        <v>310</v>
      </c>
      <c r="Z37" s="2">
        <f>VALUE(Table1[[#This Row],[TotalFatalInjuries]])</f>
        <v>0</v>
      </c>
      <c r="AA37" s="2">
        <f>VALUE(Table1[[#This Row],[TotalSeriousInjuries]])</f>
        <v>0</v>
      </c>
      <c r="AB37" s="2">
        <f>VALUE(Table1[[#This Row],[TotalMinorInjuries]])</f>
        <v>0</v>
      </c>
      <c r="AC37" s="2">
        <f>VALUE(Table1[[#This Row],[TotalUninjured]])</f>
        <v>1</v>
      </c>
      <c r="AD37" s="2">
        <f t="shared" si="0"/>
        <v>1</v>
      </c>
      <c r="AF37" s="2" t="str">
        <f>RIGHT(Table1[[#This Row],[Location]],2)</f>
        <v>FL</v>
      </c>
      <c r="AG37" s="2">
        <f>YEAR(Table1[[#This Row],[EventDate]])</f>
        <v>2009</v>
      </c>
      <c r="AH37" t="s">
        <v>335</v>
      </c>
      <c r="AI37" s="2">
        <v>47</v>
      </c>
      <c r="AJ37" s="2" t="s">
        <v>329</v>
      </c>
      <c r="AK37" s="2" t="s">
        <v>345</v>
      </c>
    </row>
    <row r="38" spans="1:37" x14ac:dyDescent="0.25">
      <c r="A38" s="1" t="s">
        <v>60</v>
      </c>
      <c r="B38" s="1" t="s">
        <v>61</v>
      </c>
      <c r="C38" s="1" t="s">
        <v>98</v>
      </c>
      <c r="D38" s="1" t="s">
        <v>134</v>
      </c>
      <c r="E38" s="1" t="s">
        <v>149</v>
      </c>
      <c r="F38" s="1" t="s">
        <v>165</v>
      </c>
      <c r="G38" s="1" t="s">
        <v>187</v>
      </c>
      <c r="H38" s="1" t="s">
        <v>211</v>
      </c>
      <c r="I38" s="1" t="s">
        <v>212</v>
      </c>
      <c r="J38" s="1" t="s">
        <v>213</v>
      </c>
      <c r="K38" s="1" t="s">
        <v>215</v>
      </c>
      <c r="L38" s="1" t="s">
        <v>251</v>
      </c>
      <c r="M38" s="1" t="s">
        <v>252</v>
      </c>
      <c r="N38" s="1" t="s">
        <v>260</v>
      </c>
      <c r="O38" s="1" t="s">
        <v>267</v>
      </c>
      <c r="P38" s="1" t="s">
        <v>268</v>
      </c>
      <c r="Q38" s="1"/>
      <c r="R38" s="1"/>
      <c r="S38" s="1"/>
      <c r="T38" s="1" t="s">
        <v>269</v>
      </c>
      <c r="U38" s="1" t="s">
        <v>271</v>
      </c>
      <c r="V38" s="1" t="s">
        <v>276</v>
      </c>
      <c r="W38" s="1" t="s">
        <v>281</v>
      </c>
      <c r="X38" s="1" t="s">
        <v>311</v>
      </c>
      <c r="Z38" s="2">
        <f>VALUE(Table1[[#This Row],[TotalFatalInjuries]])</f>
        <v>0</v>
      </c>
      <c r="AA38" s="2">
        <f>VALUE(Table1[[#This Row],[TotalSeriousInjuries]])</f>
        <v>0</v>
      </c>
      <c r="AB38" s="2">
        <f>VALUE(Table1[[#This Row],[TotalMinorInjuries]])</f>
        <v>0</v>
      </c>
      <c r="AC38" s="2">
        <f>VALUE(Table1[[#This Row],[TotalUninjured]])</f>
        <v>1</v>
      </c>
      <c r="AD38" s="2">
        <f t="shared" si="0"/>
        <v>1</v>
      </c>
      <c r="AF38" s="2" t="str">
        <f>RIGHT(Table1[[#This Row],[Location]],2)</f>
        <v>RI</v>
      </c>
      <c r="AG38" s="2">
        <f>YEAR(Table1[[#This Row],[EventDate]])</f>
        <v>2009</v>
      </c>
      <c r="AH38" t="s">
        <v>335</v>
      </c>
      <c r="AI38" s="2">
        <v>44</v>
      </c>
      <c r="AJ38" s="2" t="s">
        <v>329</v>
      </c>
      <c r="AK38" s="2" t="s">
        <v>344</v>
      </c>
    </row>
    <row r="39" spans="1:37" ht="15.75" thickBot="1" x14ac:dyDescent="0.3">
      <c r="Y39" s="4" t="s">
        <v>322</v>
      </c>
      <c r="Z39" s="4">
        <f>SUM(Z2:Z38)</f>
        <v>7</v>
      </c>
      <c r="AA39" s="4">
        <f t="shared" ref="AA39:AD39" si="1">SUM(AA2:AA38)</f>
        <v>1</v>
      </c>
      <c r="AB39" s="4">
        <f t="shared" si="1"/>
        <v>13</v>
      </c>
      <c r="AC39" s="4">
        <f t="shared" si="1"/>
        <v>24</v>
      </c>
      <c r="AD39" s="4">
        <f t="shared" si="1"/>
        <v>45</v>
      </c>
    </row>
    <row r="40" spans="1:37" ht="15.75" thickTop="1" x14ac:dyDescent="0.25"/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2015-03-31T12:17:12Z</dcterms:created>
  <dcterms:modified xsi:type="dcterms:W3CDTF">2015-03-31T15:39:44Z</dcterms:modified>
</cp:coreProperties>
</file>